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H51" i="2" l="1"/>
  <c r="G61" i="2"/>
  <c r="G57" i="2"/>
  <c r="J57" i="2" s="1"/>
  <c r="D57" i="2"/>
  <c r="H132" i="2"/>
  <c r="G104" i="2"/>
  <c r="E132" i="2"/>
  <c r="I125" i="2"/>
  <c r="G113" i="2"/>
  <c r="D113" i="2"/>
  <c r="G85" i="2"/>
  <c r="J85" i="2" s="1"/>
  <c r="D85" i="2"/>
  <c r="E59" i="2"/>
  <c r="I37" i="2"/>
  <c r="L16" i="3"/>
  <c r="G16" i="3"/>
  <c r="K16" i="3"/>
  <c r="D45" i="3" l="1"/>
  <c r="G45" i="3" l="1"/>
  <c r="I54" i="2" l="1"/>
  <c r="H138" i="2"/>
  <c r="H127" i="2"/>
  <c r="G76" i="2"/>
  <c r="D76" i="2"/>
  <c r="J76" i="2" l="1"/>
  <c r="G140" i="2"/>
  <c r="D140" i="2"/>
  <c r="E127" i="2"/>
  <c r="H31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86" i="2" l="1"/>
  <c r="E81" i="2"/>
  <c r="H129" i="2" l="1"/>
  <c r="H96" i="2" l="1"/>
  <c r="A34" i="2" l="1"/>
  <c r="A35" i="2"/>
  <c r="D142" i="2" l="1"/>
  <c r="L15" i="3"/>
  <c r="K15" i="3"/>
  <c r="L144" i="2"/>
  <c r="K144" i="2"/>
  <c r="L143" i="2"/>
  <c r="K143" i="2"/>
  <c r="J143" i="2"/>
  <c r="L142" i="2"/>
  <c r="K142" i="2"/>
  <c r="L139" i="2"/>
  <c r="K139" i="2"/>
  <c r="J139" i="2"/>
  <c r="I141" i="2"/>
  <c r="I137" i="2" s="1"/>
  <c r="F141" i="2"/>
  <c r="A86" i="2"/>
  <c r="G86" i="2"/>
  <c r="D86" i="2"/>
  <c r="H83" i="2"/>
  <c r="F13" i="2"/>
  <c r="L141" i="2" l="1"/>
  <c r="J86" i="2"/>
  <c r="H141" i="2" l="1"/>
  <c r="E141" i="2"/>
  <c r="E91" i="2"/>
  <c r="H44" i="2"/>
  <c r="H137" i="2" l="1"/>
  <c r="G141" i="2"/>
  <c r="G137" i="2" s="1"/>
  <c r="D141" i="2"/>
  <c r="D137" i="2" s="1"/>
  <c r="E137" i="2"/>
  <c r="K141" i="2"/>
  <c r="D52" i="3"/>
  <c r="J52" i="3" s="1"/>
  <c r="K52" i="3"/>
  <c r="L52" i="3"/>
  <c r="A87" i="2" l="1"/>
  <c r="G87" i="2" l="1"/>
  <c r="D87" i="2"/>
  <c r="J87" i="2" l="1"/>
  <c r="I101" i="2"/>
  <c r="G75" i="2"/>
  <c r="D75" i="2"/>
  <c r="H81" i="2"/>
  <c r="J75" i="2" l="1"/>
  <c r="L98" i="2"/>
  <c r="L97" i="2"/>
  <c r="K98" i="2"/>
  <c r="I96" i="2"/>
  <c r="E96" i="2"/>
  <c r="G98" i="2"/>
  <c r="D98" i="2"/>
  <c r="C98" i="2"/>
  <c r="J98" i="2" l="1"/>
  <c r="I102" i="2"/>
  <c r="G68" i="2"/>
  <c r="D68" i="2"/>
  <c r="J68" i="2" l="1"/>
  <c r="E135" i="2"/>
  <c r="H135" i="2"/>
  <c r="L92" i="2"/>
  <c r="L89" i="2"/>
  <c r="L84" i="2"/>
  <c r="L82" i="2"/>
  <c r="L80" i="2"/>
  <c r="L78" i="2"/>
  <c r="K92" i="2"/>
  <c r="K89" i="2"/>
  <c r="K84" i="2"/>
  <c r="K82" i="2"/>
  <c r="K81" i="2"/>
  <c r="K80" i="2"/>
  <c r="K78" i="2"/>
  <c r="H102" i="2"/>
  <c r="F102" i="2"/>
  <c r="E102" i="2"/>
  <c r="I99" i="2"/>
  <c r="H99" i="2"/>
  <c r="F99" i="2"/>
  <c r="E99" i="2"/>
  <c r="F96" i="2"/>
  <c r="D96" i="2" s="1"/>
  <c r="I94" i="2"/>
  <c r="I93" i="2" s="1"/>
  <c r="H94" i="2"/>
  <c r="H93" i="2" s="1"/>
  <c r="F94" i="2"/>
  <c r="F93" i="2" s="1"/>
  <c r="E94" i="2"/>
  <c r="I90" i="2"/>
  <c r="H90" i="2"/>
  <c r="F90" i="2"/>
  <c r="I91" i="2"/>
  <c r="H91" i="2"/>
  <c r="K91" i="2" s="1"/>
  <c r="F91" i="2"/>
  <c r="E90" i="2"/>
  <c r="D90" i="2" s="1"/>
  <c r="I88" i="2"/>
  <c r="L88" i="2" s="1"/>
  <c r="H88" i="2"/>
  <c r="G88" i="2" s="1"/>
  <c r="F88" i="2"/>
  <c r="E88" i="2"/>
  <c r="K88" i="2" s="1"/>
  <c r="I77" i="2"/>
  <c r="L77" i="2" s="1"/>
  <c r="H77" i="2"/>
  <c r="F77" i="2"/>
  <c r="E77" i="2"/>
  <c r="I79" i="2"/>
  <c r="H79" i="2"/>
  <c r="F79" i="2"/>
  <c r="E79" i="2"/>
  <c r="I81" i="2"/>
  <c r="F81" i="2"/>
  <c r="D81" i="2" s="1"/>
  <c r="I83" i="2"/>
  <c r="F83" i="2"/>
  <c r="L83" i="2" s="1"/>
  <c r="E83" i="2"/>
  <c r="K83" i="2" s="1"/>
  <c r="G92" i="2"/>
  <c r="G91" i="2"/>
  <c r="G90" i="2"/>
  <c r="G89" i="2"/>
  <c r="G84" i="2"/>
  <c r="G82" i="2"/>
  <c r="G80" i="2"/>
  <c r="G78" i="2"/>
  <c r="D100" i="2"/>
  <c r="D97" i="2"/>
  <c r="D95" i="2"/>
  <c r="D92" i="2"/>
  <c r="D89" i="2"/>
  <c r="D84" i="2"/>
  <c r="D82" i="2"/>
  <c r="D80" i="2"/>
  <c r="D78" i="2"/>
  <c r="I39" i="2"/>
  <c r="H39" i="2"/>
  <c r="F39" i="2"/>
  <c r="E39" i="2"/>
  <c r="I34" i="2"/>
  <c r="H34" i="2"/>
  <c r="F34" i="2"/>
  <c r="G35" i="2"/>
  <c r="D35" i="2"/>
  <c r="G33" i="2"/>
  <c r="I31" i="2"/>
  <c r="F31" i="2"/>
  <c r="E31" i="2"/>
  <c r="D24" i="3"/>
  <c r="I59" i="3"/>
  <c r="H59" i="3"/>
  <c r="F59" i="3"/>
  <c r="E59" i="3"/>
  <c r="H74" i="2" l="1"/>
  <c r="H73" i="2" s="1"/>
  <c r="L90" i="2"/>
  <c r="E74" i="2"/>
  <c r="I24" i="2"/>
  <c r="L79" i="2"/>
  <c r="I74" i="2"/>
  <c r="I73" i="2" s="1"/>
  <c r="L91" i="2"/>
  <c r="L81" i="2"/>
  <c r="F74" i="2"/>
  <c r="F73" i="2" s="1"/>
  <c r="D99" i="2"/>
  <c r="J80" i="2"/>
  <c r="K90" i="2"/>
  <c r="J90" i="2"/>
  <c r="J89" i="2"/>
  <c r="D88" i="2"/>
  <c r="J88" i="2" s="1"/>
  <c r="J82" i="2"/>
  <c r="J78" i="2"/>
  <c r="J92" i="2"/>
  <c r="G77" i="2"/>
  <c r="K77" i="2"/>
  <c r="J84" i="2"/>
  <c r="K79" i="2"/>
  <c r="E93" i="2"/>
  <c r="D93" i="2" s="1"/>
  <c r="D79" i="2"/>
  <c r="D77" i="2"/>
  <c r="D94" i="2"/>
  <c r="D91" i="2"/>
  <c r="J91" i="2" s="1"/>
  <c r="G79" i="2"/>
  <c r="G81" i="2"/>
  <c r="J81" i="2" s="1"/>
  <c r="G83" i="2"/>
  <c r="D83" i="2"/>
  <c r="J35" i="2"/>
  <c r="G34" i="2"/>
  <c r="D34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2" i="3"/>
  <c r="G21" i="3"/>
  <c r="D23" i="3"/>
  <c r="D22" i="3"/>
  <c r="D21" i="3"/>
  <c r="G19" i="3"/>
  <c r="E18" i="3"/>
  <c r="D19" i="3"/>
  <c r="G17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45" i="2"/>
  <c r="H145" i="2"/>
  <c r="F145" i="2"/>
  <c r="E145" i="2"/>
  <c r="I138" i="2"/>
  <c r="F138" i="2"/>
  <c r="F137" i="2" s="1"/>
  <c r="I129" i="2"/>
  <c r="F129" i="2"/>
  <c r="I127" i="2"/>
  <c r="F127" i="2"/>
  <c r="H125" i="2"/>
  <c r="I123" i="2"/>
  <c r="H123" i="2"/>
  <c r="H122" i="2" s="1"/>
  <c r="F123" i="2"/>
  <c r="E129" i="2"/>
  <c r="E125" i="2"/>
  <c r="E123" i="2"/>
  <c r="E122" i="2" s="1"/>
  <c r="I71" i="2"/>
  <c r="I70" i="2" s="1"/>
  <c r="I69" i="2" s="1"/>
  <c r="I59" i="2"/>
  <c r="I58" i="2" s="1"/>
  <c r="H59" i="2"/>
  <c r="H58" i="2" s="1"/>
  <c r="F59" i="2"/>
  <c r="F58" i="2" s="1"/>
  <c r="G56" i="2"/>
  <c r="G55" i="2"/>
  <c r="G53" i="2"/>
  <c r="G52" i="2"/>
  <c r="I50" i="2"/>
  <c r="F54" i="2"/>
  <c r="E54" i="2"/>
  <c r="I47" i="2"/>
  <c r="I46" i="2" s="1"/>
  <c r="H47" i="2"/>
  <c r="H46" i="2" s="1"/>
  <c r="I44" i="2"/>
  <c r="H37" i="2"/>
  <c r="I19" i="2"/>
  <c r="I18" i="2" s="1"/>
  <c r="H19" i="2"/>
  <c r="H18" i="2" s="1"/>
  <c r="F47" i="2"/>
  <c r="F46" i="2" s="1"/>
  <c r="F44" i="2"/>
  <c r="E47" i="2"/>
  <c r="E46" i="2" s="1"/>
  <c r="E44" i="2"/>
  <c r="F37" i="2"/>
  <c r="E37" i="2"/>
  <c r="E36" i="2" s="1"/>
  <c r="E25" i="2"/>
  <c r="E24" i="2" s="1"/>
  <c r="F19" i="2"/>
  <c r="F18" i="2" s="1"/>
  <c r="E19" i="2"/>
  <c r="E18" i="2" s="1"/>
  <c r="G74" i="2" l="1"/>
  <c r="L74" i="2"/>
  <c r="D74" i="2"/>
  <c r="J77" i="2"/>
  <c r="E73" i="2"/>
  <c r="J79" i="2"/>
  <c r="J83" i="2"/>
  <c r="K74" i="2"/>
  <c r="E11" i="4"/>
  <c r="F43" i="2"/>
  <c r="D43" i="2" s="1"/>
  <c r="E43" i="2"/>
  <c r="I122" i="2"/>
  <c r="F122" i="2"/>
  <c r="I43" i="2"/>
  <c r="H43" i="2"/>
  <c r="I36" i="2"/>
  <c r="F36" i="2"/>
  <c r="D36" i="2" s="1"/>
  <c r="G147" i="2"/>
  <c r="G146" i="2"/>
  <c r="G145" i="2"/>
  <c r="G144" i="2"/>
  <c r="J144" i="2" s="1"/>
  <c r="G142" i="2"/>
  <c r="J142" i="2" s="1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1" i="2"/>
  <c r="G120" i="2"/>
  <c r="G118" i="2"/>
  <c r="G117" i="2"/>
  <c r="G115" i="2"/>
  <c r="G114" i="2"/>
  <c r="G112" i="2"/>
  <c r="G107" i="2"/>
  <c r="G106" i="2"/>
  <c r="G103" i="2"/>
  <c r="G102" i="2"/>
  <c r="G100" i="2"/>
  <c r="G99" i="2"/>
  <c r="G97" i="2"/>
  <c r="G96" i="2"/>
  <c r="G95" i="2"/>
  <c r="G94" i="2"/>
  <c r="G93" i="2"/>
  <c r="G72" i="2"/>
  <c r="G67" i="2"/>
  <c r="G63" i="2"/>
  <c r="G62" i="2"/>
  <c r="G60" i="2"/>
  <c r="G59" i="2"/>
  <c r="G58" i="2"/>
  <c r="G48" i="2"/>
  <c r="G47" i="2"/>
  <c r="G46" i="2"/>
  <c r="G45" i="2"/>
  <c r="G44" i="2"/>
  <c r="G42" i="2"/>
  <c r="G41" i="2"/>
  <c r="G40" i="2"/>
  <c r="G38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47" i="2"/>
  <c r="D146" i="2"/>
  <c r="D145" i="2"/>
  <c r="D144" i="2"/>
  <c r="J141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1" i="2"/>
  <c r="D120" i="2"/>
  <c r="D118" i="2"/>
  <c r="D117" i="2"/>
  <c r="D115" i="2"/>
  <c r="D114" i="2"/>
  <c r="D112" i="2"/>
  <c r="D107" i="2"/>
  <c r="D106" i="2"/>
  <c r="D104" i="2"/>
  <c r="D103" i="2"/>
  <c r="D102" i="2"/>
  <c r="D72" i="2"/>
  <c r="D67" i="2"/>
  <c r="D63" i="2"/>
  <c r="D62" i="2"/>
  <c r="D61" i="2"/>
  <c r="D60" i="2"/>
  <c r="D56" i="2"/>
  <c r="D55" i="2"/>
  <c r="D53" i="2"/>
  <c r="D52" i="2"/>
  <c r="D48" i="2"/>
  <c r="D47" i="2"/>
  <c r="D46" i="2"/>
  <c r="D45" i="2"/>
  <c r="D44" i="2"/>
  <c r="D42" i="2"/>
  <c r="D41" i="2"/>
  <c r="D40" i="2"/>
  <c r="D39" i="2"/>
  <c r="D38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J74" i="2" l="1"/>
  <c r="J17" i="2"/>
  <c r="G122" i="2"/>
  <c r="D111" i="2"/>
  <c r="D110" i="2" s="1"/>
  <c r="G111" i="2"/>
  <c r="G110" i="2" s="1"/>
  <c r="E9" i="4"/>
  <c r="D11" i="4"/>
  <c r="G43" i="2"/>
  <c r="K35" i="3"/>
  <c r="D57" i="3"/>
  <c r="I44" i="3"/>
  <c r="J134" i="2"/>
  <c r="H54" i="2"/>
  <c r="H50" i="2" s="1"/>
  <c r="G54" i="2" l="1"/>
  <c r="D9" i="4"/>
  <c r="H66" i="2"/>
  <c r="J41" i="2"/>
  <c r="K97" i="2"/>
  <c r="J97" i="2"/>
  <c r="L27" i="2"/>
  <c r="K27" i="2"/>
  <c r="J27" i="2"/>
  <c r="L41" i="3"/>
  <c r="K41" i="3"/>
  <c r="J41" i="3"/>
  <c r="H38" i="3"/>
  <c r="G38" i="3"/>
  <c r="E38" i="3"/>
  <c r="D38" i="3"/>
  <c r="I111" i="2"/>
  <c r="I110" i="2" s="1"/>
  <c r="L35" i="3"/>
  <c r="G18" i="3"/>
  <c r="J115" i="2"/>
  <c r="J104" i="2"/>
  <c r="L29" i="2"/>
  <c r="K29" i="2"/>
  <c r="J29" i="2"/>
  <c r="J121" i="2"/>
  <c r="H111" i="2"/>
  <c r="J103" i="2"/>
  <c r="H31" i="3"/>
  <c r="G31" i="3"/>
  <c r="E31" i="3"/>
  <c r="D31" i="3"/>
  <c r="D25" i="3"/>
  <c r="J35" i="3"/>
  <c r="I119" i="2"/>
  <c r="I116" i="2" s="1"/>
  <c r="H119" i="2"/>
  <c r="F119" i="2"/>
  <c r="F116" i="2" s="1"/>
  <c r="E119" i="2"/>
  <c r="K24" i="3"/>
  <c r="J24" i="3"/>
  <c r="I109" i="2" l="1"/>
  <c r="I108" i="2" s="1"/>
  <c r="E116" i="2"/>
  <c r="D116" i="2" s="1"/>
  <c r="D119" i="2"/>
  <c r="H116" i="2"/>
  <c r="G116" i="2" s="1"/>
  <c r="G119" i="2"/>
  <c r="H65" i="2"/>
  <c r="G66" i="2"/>
  <c r="H110" i="2"/>
  <c r="E13" i="2"/>
  <c r="H109" i="2" l="1"/>
  <c r="G109" i="2"/>
  <c r="G108" i="2" s="1"/>
  <c r="G65" i="2"/>
  <c r="H64" i="2"/>
  <c r="E12" i="2"/>
  <c r="D18" i="3"/>
  <c r="F18" i="3"/>
  <c r="G47" i="3"/>
  <c r="I20" i="3"/>
  <c r="H20" i="3"/>
  <c r="G20" i="3"/>
  <c r="F20" i="3"/>
  <c r="E20" i="3"/>
  <c r="D20" i="3"/>
  <c r="L146" i="2"/>
  <c r="K146" i="2"/>
  <c r="J146" i="2"/>
  <c r="L145" i="2"/>
  <c r="K145" i="2"/>
  <c r="J145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1" i="2"/>
  <c r="K131" i="2"/>
  <c r="J131" i="2"/>
  <c r="L130" i="2"/>
  <c r="K130" i="2"/>
  <c r="J130" i="2"/>
  <c r="L128" i="2"/>
  <c r="K128" i="2"/>
  <c r="J128" i="2"/>
  <c r="L127" i="2"/>
  <c r="K127" i="2"/>
  <c r="J127" i="2"/>
  <c r="L126" i="2"/>
  <c r="K126" i="2"/>
  <c r="J126" i="2"/>
  <c r="L125" i="2"/>
  <c r="K125" i="2"/>
  <c r="J125" i="2"/>
  <c r="L120" i="2"/>
  <c r="K120" i="2"/>
  <c r="J120" i="2"/>
  <c r="L119" i="2"/>
  <c r="K119" i="2"/>
  <c r="J119" i="2"/>
  <c r="L116" i="2"/>
  <c r="K116" i="2"/>
  <c r="J116" i="2"/>
  <c r="L113" i="2"/>
  <c r="K113" i="2"/>
  <c r="J113" i="2"/>
  <c r="L112" i="2"/>
  <c r="K112" i="2"/>
  <c r="J112" i="2"/>
  <c r="L107" i="2"/>
  <c r="K107" i="2"/>
  <c r="J107" i="2"/>
  <c r="L106" i="2"/>
  <c r="K106" i="2"/>
  <c r="J106" i="2"/>
  <c r="L100" i="2"/>
  <c r="K100" i="2"/>
  <c r="J100" i="2"/>
  <c r="L99" i="2"/>
  <c r="K99" i="2"/>
  <c r="J99" i="2"/>
  <c r="L96" i="2"/>
  <c r="K96" i="2"/>
  <c r="J96" i="2"/>
  <c r="L95" i="2"/>
  <c r="K95" i="2"/>
  <c r="J95" i="2"/>
  <c r="L94" i="2"/>
  <c r="K94" i="2"/>
  <c r="J94" i="2"/>
  <c r="L93" i="2"/>
  <c r="K93" i="2"/>
  <c r="J93" i="2"/>
  <c r="L73" i="2"/>
  <c r="L72" i="2"/>
  <c r="K72" i="2"/>
  <c r="J72" i="2"/>
  <c r="L71" i="2"/>
  <c r="L70" i="2"/>
  <c r="L69" i="2"/>
  <c r="L67" i="2"/>
  <c r="K67" i="2"/>
  <c r="J67" i="2"/>
  <c r="L66" i="2"/>
  <c r="L65" i="2"/>
  <c r="L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L58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0" i="2"/>
  <c r="K40" i="2"/>
  <c r="J40" i="2"/>
  <c r="L38" i="2"/>
  <c r="K38" i="2"/>
  <c r="J38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J59" i="3" s="1"/>
  <c r="D59" i="3"/>
  <c r="L58" i="3"/>
  <c r="K58" i="3"/>
  <c r="J58" i="3"/>
  <c r="I57" i="3"/>
  <c r="H57" i="3"/>
  <c r="G57" i="3"/>
  <c r="J57" i="3" s="1"/>
  <c r="F57" i="3"/>
  <c r="L57" i="3" s="1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47" i="3"/>
  <c r="H108" i="2"/>
  <c r="J54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1" i="2"/>
  <c r="F110" i="2" s="1"/>
  <c r="F109" i="2" s="1"/>
  <c r="E111" i="2"/>
  <c r="H105" i="2"/>
  <c r="H101" i="2" s="1"/>
  <c r="F105" i="2"/>
  <c r="E105" i="2"/>
  <c r="E101" i="2" s="1"/>
  <c r="G73" i="2"/>
  <c r="D73" i="2"/>
  <c r="H71" i="2"/>
  <c r="G71" i="2" s="1"/>
  <c r="E71" i="2"/>
  <c r="G64" i="2"/>
  <c r="E66" i="2"/>
  <c r="D66" i="2" s="1"/>
  <c r="D54" i="2"/>
  <c r="I49" i="2"/>
  <c r="F51" i="2"/>
  <c r="F50" i="2" s="1"/>
  <c r="E51" i="2"/>
  <c r="E50" i="2" s="1"/>
  <c r="H25" i="2"/>
  <c r="F25" i="2"/>
  <c r="G19" i="2"/>
  <c r="I13" i="2"/>
  <c r="I12" i="2" s="1"/>
  <c r="H13" i="2"/>
  <c r="I11" i="2" l="1"/>
  <c r="I9" i="2" s="1"/>
  <c r="I26" i="4" s="1"/>
  <c r="E58" i="2"/>
  <c r="D58" i="2" s="1"/>
  <c r="J58" i="2" s="1"/>
  <c r="D59" i="2"/>
  <c r="J59" i="2" s="1"/>
  <c r="G51" i="2"/>
  <c r="G25" i="2"/>
  <c r="H24" i="2"/>
  <c r="F108" i="2"/>
  <c r="L108" i="2" s="1"/>
  <c r="L109" i="2"/>
  <c r="L25" i="2"/>
  <c r="F24" i="2"/>
  <c r="D25" i="2"/>
  <c r="E70" i="2"/>
  <c r="D71" i="2"/>
  <c r="J71" i="2" s="1"/>
  <c r="E110" i="2"/>
  <c r="E109" i="2" s="1"/>
  <c r="J111" i="2"/>
  <c r="H12" i="2"/>
  <c r="G13" i="2"/>
  <c r="F12" i="2"/>
  <c r="D13" i="2"/>
  <c r="D122" i="2"/>
  <c r="D109" i="2" s="1"/>
  <c r="D19" i="2"/>
  <c r="J19" i="2" s="1"/>
  <c r="G101" i="2"/>
  <c r="G105" i="2"/>
  <c r="F101" i="2"/>
  <c r="D101" i="2" s="1"/>
  <c r="D105" i="2"/>
  <c r="D50" i="2"/>
  <c r="D51" i="2"/>
  <c r="K19" i="2"/>
  <c r="E49" i="2"/>
  <c r="L51" i="2"/>
  <c r="E65" i="2"/>
  <c r="K66" i="2"/>
  <c r="J66" i="2"/>
  <c r="K51" i="2"/>
  <c r="K25" i="3"/>
  <c r="K73" i="2"/>
  <c r="J73" i="2"/>
  <c r="K101" i="2"/>
  <c r="K105" i="2"/>
  <c r="K59" i="2"/>
  <c r="K54" i="2"/>
  <c r="K43" i="2"/>
  <c r="J43" i="2"/>
  <c r="L25" i="3"/>
  <c r="L9" i="3"/>
  <c r="K9" i="3"/>
  <c r="J9" i="3"/>
  <c r="L122" i="2"/>
  <c r="L129" i="2"/>
  <c r="K122" i="2"/>
  <c r="K129" i="2"/>
  <c r="J129" i="2"/>
  <c r="L110" i="2"/>
  <c r="L111" i="2"/>
  <c r="K111" i="2"/>
  <c r="L105" i="2"/>
  <c r="H70" i="2"/>
  <c r="G70" i="2" s="1"/>
  <c r="K71" i="2"/>
  <c r="L54" i="2"/>
  <c r="L36" i="2"/>
  <c r="L39" i="2"/>
  <c r="K25" i="2"/>
  <c r="L18" i="2"/>
  <c r="L19" i="2"/>
  <c r="L13" i="2"/>
  <c r="K13" i="2"/>
  <c r="K31" i="3"/>
  <c r="F31" i="3"/>
  <c r="F44" i="3"/>
  <c r="L44" i="3" s="1"/>
  <c r="H44" i="3"/>
  <c r="G44" i="3" s="1"/>
  <c r="I31" i="3"/>
  <c r="I18" i="3"/>
  <c r="K58" i="2" l="1"/>
  <c r="J110" i="2"/>
  <c r="K109" i="2"/>
  <c r="K110" i="2"/>
  <c r="J25" i="2"/>
  <c r="D65" i="2"/>
  <c r="J65" i="2" s="1"/>
  <c r="E64" i="2"/>
  <c r="J51" i="2"/>
  <c r="J122" i="2"/>
  <c r="D108" i="2"/>
  <c r="L12" i="2"/>
  <c r="I24" i="4"/>
  <c r="I23" i="4" s="1"/>
  <c r="I22" i="4" s="1"/>
  <c r="G26" i="4"/>
  <c r="K12" i="2"/>
  <c r="J13" i="2"/>
  <c r="J101" i="2"/>
  <c r="E69" i="2"/>
  <c r="D69" i="2" s="1"/>
  <c r="D70" i="2"/>
  <c r="J70" i="2" s="1"/>
  <c r="G50" i="2"/>
  <c r="J50" i="2" s="1"/>
  <c r="H49" i="2"/>
  <c r="K49" i="2" s="1"/>
  <c r="D24" i="2"/>
  <c r="L24" i="2"/>
  <c r="K24" i="2"/>
  <c r="G24" i="2"/>
  <c r="G12" i="2"/>
  <c r="D12" i="2"/>
  <c r="F49" i="2"/>
  <c r="D49" i="2" s="1"/>
  <c r="D18" i="2"/>
  <c r="J105" i="2"/>
  <c r="K18" i="2"/>
  <c r="G18" i="2"/>
  <c r="L101" i="2"/>
  <c r="K65" i="2"/>
  <c r="F7" i="3"/>
  <c r="F31" i="4" s="1"/>
  <c r="I7" i="3"/>
  <c r="I31" i="4" s="1"/>
  <c r="L31" i="3"/>
  <c r="G7" i="3"/>
  <c r="K50" i="2"/>
  <c r="J31" i="3"/>
  <c r="J25" i="3"/>
  <c r="H69" i="2"/>
  <c r="K70" i="2"/>
  <c r="L50" i="2"/>
  <c r="J18" i="3"/>
  <c r="J20" i="3"/>
  <c r="L18" i="3"/>
  <c r="L20" i="3"/>
  <c r="H7" i="3"/>
  <c r="H30" i="4" s="1"/>
  <c r="E44" i="3"/>
  <c r="J38" i="3"/>
  <c r="E108" i="2" l="1"/>
  <c r="K108" i="2" s="1"/>
  <c r="J109" i="2"/>
  <c r="E11" i="2"/>
  <c r="F11" i="2"/>
  <c r="F9" i="2" s="1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69" i="2"/>
  <c r="G69" i="2"/>
  <c r="J69" i="2" s="1"/>
  <c r="K64" i="2"/>
  <c r="D64" i="2"/>
  <c r="J64" i="2" s="1"/>
  <c r="J12" i="2"/>
  <c r="J108" i="2"/>
  <c r="J18" i="2"/>
  <c r="L49" i="2"/>
  <c r="G49" i="2"/>
  <c r="J49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39" i="2"/>
  <c r="D25" i="4" l="1"/>
  <c r="E63" i="3"/>
  <c r="H27" i="4"/>
  <c r="G27" i="4" s="1"/>
  <c r="G28" i="4"/>
  <c r="E28" i="4"/>
  <c r="D29" i="4"/>
  <c r="D26" i="4"/>
  <c r="F24" i="4"/>
  <c r="E22" i="4"/>
  <c r="H36" i="2"/>
  <c r="G39" i="2"/>
  <c r="J39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2" i="4"/>
  <c r="E7" i="4"/>
  <c r="H24" i="4" l="1"/>
  <c r="G25" i="4"/>
  <c r="G63" i="3"/>
  <c r="J9" i="2"/>
  <c r="F20" i="4"/>
  <c r="D21" i="4"/>
  <c r="H23" i="4" l="1"/>
  <c r="G24" i="4"/>
  <c r="F7" i="4"/>
  <c r="D20" i="4"/>
  <c r="D7" i="4" s="1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<sst xmlns="http://schemas.openxmlformats.org/spreadsheetml/2006/main" count="748" uniqueCount="460">
  <si>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</si>
  <si>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</si>
  <si>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</si>
  <si>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</si>
  <si>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</si>
  <si>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</si>
  <si>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</si>
  <si>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</si>
  <si>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</si>
  <si>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</si>
  <si>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</si>
  <si>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</si>
  <si>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</si>
  <si>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</si>
  <si>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</si>
  <si>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</si>
  <si>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</si>
  <si>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</si>
  <si>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</si>
  <si>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</si>
  <si>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</si>
  <si>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</si>
  <si>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</si>
  <si>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</si>
  <si>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</si>
  <si>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</si>
  <si>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</si>
  <si>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</si>
  <si>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</si>
  <si>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</si>
  <si>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</si>
  <si>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</si>
  <si>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</si>
  <si>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</si>
  <si>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</si>
  <si>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</si>
  <si>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</si>
  <si>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</si>
  <si>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</si>
  <si>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</si>
  <si>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</si>
  <si>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</si>
  <si>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</si>
  <si>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</si>
  <si>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</si>
  <si>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</si>
  <si>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</si>
  <si>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</si>
  <si>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</si>
  <si>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</si>
  <si>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</si>
  <si>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</si>
  <si>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</si>
  <si>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</si>
  <si>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</si>
  <si>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</si>
  <si>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</si>
  <si>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</si>
  <si>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</si>
  <si>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</si>
  <si>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</si>
  <si>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</si>
  <si>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</si>
  <si>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</si>
  <si>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</si>
  <si>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</si>
  <si>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</si>
  <si>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</si>
  <si>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</si>
  <si>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</si>
  <si>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</si>
  <si>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</si>
  <si>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</si>
  <si>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</si>
  <si>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</si>
  <si>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</si>
  <si>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</si>
  <si>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</si>
  <si>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</si>
  <si>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</si>
  <si>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</si>
  <si>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</si>
  <si>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</si>
  <si>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</si>
  <si>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</si>
  <si>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</si>
  <si>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</si>
  <si>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</si>
  <si>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</si>
  <si>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</si>
  <si>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</si>
  <si>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</si>
  <si>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</si>
  <si>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</si>
  <si>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</si>
  <si>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</si>
  <si>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</si>
  <si>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</si>
  <si>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</si>
  <si>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</si>
  <si>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</si>
  <si>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</si>
  <si>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</si>
  <si>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</si>
  <si>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</si>
  <si>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</si>
  <si>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</si>
  <si>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</si>
  <si>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</si>
  <si>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</si>
  <si>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</si>
  <si>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</si>
  <si>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</si>
  <si>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</si>
  <si>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</si>
  <si>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</si>
  <si>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</si>
  <si>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</si>
  <si>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</si>
  <si>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</si>
  <si>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</si>
  <si>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</si>
  <si>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</si>
  <si>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</si>
  <si>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</si>
  <si>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</si>
  <si>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</si>
  <si>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</si>
  <si>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</si>
  <si>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</si>
  <si>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</si>
  <si>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</si>
  <si>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</si>
  <si>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</si>
  <si>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</si>
  <si>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</si>
  <si>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</si>
  <si>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</si>
  <si>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</si>
  <si>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</si>
  <si>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</si>
  <si>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</si>
  <si>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</si>
  <si>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</si>
  <si>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</si>
  <si>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</si>
  <si>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</si>
  <si>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</si>
  <si>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</si>
  <si>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</si>
  <si>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</si>
  <si>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</si>
  <si>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</si>
  <si>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</si>
  <si>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</si>
  <si>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</si>
  <si>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</si>
  <si>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</si>
  <si>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</si>
  <si>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</si>
  <si>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</si>
  <si>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</si>
  <si>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</si>
  <si>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</si>
  <si>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</si>
  <si>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</si>
  <si>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</si>
  <si>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</si>
  <si>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</si>
  <si>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</si>
  <si>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</si>
  <si>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</si>
  <si>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</si>
  <si>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</si>
  <si>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</si>
  <si>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</si>
  <si>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</si>
  <si>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</si>
  <si>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</si>
  <si>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</si>
  <si>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</si>
  <si>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</si>
  <si>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</si>
  <si>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</si>
  <si>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</si>
  <si>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</si>
  <si>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</si>
  <si>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</si>
  <si>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</si>
  <si>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</si>
  <si>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</si>
  <si>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</si>
  <si>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</si>
  <si>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</si>
  <si>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</si>
  <si>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</si>
  <si>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</si>
  <si>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</si>
  <si>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</si>
  <si>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</si>
  <si>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</si>
  <si>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</si>
  <si>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</si>
  <si>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</si>
  <si>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</si>
  <si>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</si>
  <si>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</si>
  <si>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</si>
  <si>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</si>
  <si>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</si>
  <si>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</si>
  <si>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</si>
  <si>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</si>
  <si>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</si>
  <si>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</si>
  <si>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</si>
  <si>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</si>
  <si>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</si>
  <si>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</si>
  <si>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</si>
  <si>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</si>
  <si>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</si>
  <si>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</si>
  <si>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</si>
  <si>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</si>
  <si>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</si>
  <si>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</si>
  <si>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</si>
  <si>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</si>
  <si>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</si>
  <si>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</si>
  <si>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</si>
  <si>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</si>
  <si>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</si>
  <si>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</si>
  <si>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</si>
  <si>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</si>
  <si>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</si>
  <si>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</si>
  <si>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</si>
  <si>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</si>
  <si>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</si>
  <si>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</si>
  <si>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</si>
  <si>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</si>
  <si>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</si>
  <si>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</si>
  <si>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</si>
  <si>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</si>
  <si>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</si>
  <si>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</si>
  <si>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</si>
  <si>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</si>
  <si>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</si>
  <si>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</si>
  <si>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</si>
  <si>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</si>
  <si>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</si>
  <si>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</si>
  <si>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</si>
  <si>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</si>
  <si>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</si>
  <si>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</si>
  <si>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</si>
  <si>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</si>
  <si>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</si>
  <si>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</si>
  <si>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</si>
  <si>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</si>
  <si>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</si>
  <si>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</si>
  <si>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</si>
  <si>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</si>
  <si>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</si>
  <si>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</si>
  <si>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</si>
  <si>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</si>
  <si>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</si>
  <si>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</si>
  <si>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</si>
  <si>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</si>
  <si>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</si>
  <si>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</si>
  <si>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</si>
  <si>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</si>
  <si>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</si>
  <si>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</si>
  <si>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</si>
  <si>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</si>
  <si>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</si>
  <si>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</si>
  <si>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</si>
  <si>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</si>
  <si>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</si>
  <si>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</si>
  <si>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</si>
  <si>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</si>
  <si>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</si>
  <si>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</si>
  <si>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</si>
  <si>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</si>
  <si>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</si>
  <si>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</si>
  <si>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</si>
  <si>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</si>
  <si>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</si>
  <si>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</si>
  <si>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</si>
  <si>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</si>
  <si>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</si>
  <si>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</si>
  <si>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</si>
  <si>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</si>
  <si>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</si>
  <si>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</si>
  <si>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</si>
  <si>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</si>
  <si>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</si>
  <si>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</si>
  <si>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</si>
  <si>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</si>
  <si>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</si>
  <si>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</si>
  <si>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</si>
  <si>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</si>
  <si>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</si>
  <si>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</si>
  <si>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</si>
  <si>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</si>
  <si>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</si>
  <si>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</si>
  <si>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</si>
  <si>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</si>
  <si>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</si>
  <si>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</si>
  <si>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</si>
  <si>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</si>
  <si>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</si>
  <si>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</si>
  <si>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</si>
  <si>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</si>
  <si>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</si>
  <si>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</si>
  <si>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</si>
  <si>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</si>
  <si>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</si>
  <si>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</si>
  <si>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</si>
  <si>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</si>
  <si>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</si>
  <si>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</si>
  <si>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</si>
  <si>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</si>
  <si>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</si>
  <si>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</si>
  <si>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</si>
  <si>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</si>
  <si>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</si>
  <si>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</si>
  <si>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</si>
  <si>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</si>
  <si>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</si>
  <si>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</si>
  <si>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</si>
  <si>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</si>
  <si>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</si>
  <si>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</si>
  <si>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</si>
  <si>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</si>
  <si>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</si>
  <si>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</si>
  <si>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</si>
  <si>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</si>
  <si>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</si>
  <si>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</si>
  <si>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</si>
  <si>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</si>
  <si>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</si>
  <si>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</si>
  <si>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</si>
  <si>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</si>
  <si>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</si>
  <si>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</si>
  <si>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</si>
  <si>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</si>
  <si>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</si>
  <si>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</si>
  <si>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</si>
  <si>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</si>
  <si>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</si>
  <si>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</si>
  <si>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</si>
  <si>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</si>
  <si>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</si>
  <si>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</si>
  <si>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</si>
  <si>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</si>
  <si>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</si>
  <si>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</si>
  <si>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</si>
  <si>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</si>
  <si>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</si>
  <si>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</si>
  <si>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</si>
  <si>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</si>
  <si>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</si>
  <si>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</si>
  <si>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</si>
  <si>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</si>
  <si>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</si>
  <si>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</si>
  <si>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</si>
  <si>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</si>
  <si>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</si>
  <si>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000 2021000300 0000 150</t>
  </si>
  <si>
    <t xml:space="preserve"> 000 2021502 050000 150</t>
  </si>
  <si>
    <t xml:space="preserve"> 000 2022000000 0000 150</t>
  </si>
  <si>
    <t xml:space="preserve"> 000 202225467 05 0000 150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</si>
  <si>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</si>
  <si>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</si>
  <si>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</si>
  <si>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</si>
  <si>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</si>
  <si>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</si>
  <si>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</si>
  <si>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</si>
  <si>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</si>
  <si>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</si>
  <si>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</si>
  <si>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</si>
  <si>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</si>
  <si>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</si>
  <si>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</si>
  <si>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</si>
  <si>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</si>
  <si>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</si>
  <si>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</si>
  <si>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</si>
  <si>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</si>
  <si>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</si>
  <si>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</si>
  <si>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</si>
  <si>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</si>
  <si>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</si>
  <si>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</si>
  <si>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</si>
  <si>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</si>
  <si>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</si>
  <si>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</si>
  <si>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</si>
  <si>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</si>
  <si>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</si>
  <si>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</si>
  <si>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</si>
  <si>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</si>
  <si>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</si>
  <si>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 xml:space="preserve">СПРАВКА ОБ ИСПОЛНЕНИИ КОНСОЛИДИРОВАННОГО БЮДЖЕТА МАМСКО-ЧУЙСКОГО РАЙОНА ЗА ДЕКАБРЬ 2020 ГОДА 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</si>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</sst>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12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workbookViewId="0">
      <selection activeCell="C86" sqref="C86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21" t="s">
        <v>456</v>
      </c>
      <c r="C1" s="122"/>
      <c r="D1" s="122"/>
      <c r="E1" s="122"/>
      <c r="F1" s="122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22"/>
      <c r="C3" s="122"/>
      <c r="D3" s="122"/>
      <c r="E3" s="122"/>
      <c r="F3" s="122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308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2"/>
      <c r="K5" s="62"/>
      <c r="L5" s="62"/>
      <c r="M5" s="3"/>
    </row>
    <row r="6" spans="1:13" ht="20.25" customHeight="1" x14ac:dyDescent="0.25">
      <c r="A6" s="123" t="s">
        <v>0</v>
      </c>
      <c r="B6" s="123" t="s">
        <v>1</v>
      </c>
      <c r="C6" s="123" t="s">
        <v>2</v>
      </c>
      <c r="D6" s="125" t="s">
        <v>3</v>
      </c>
      <c r="E6" s="120"/>
      <c r="F6" s="120"/>
      <c r="G6" s="120" t="s">
        <v>306</v>
      </c>
      <c r="H6" s="120"/>
      <c r="I6" s="120"/>
      <c r="J6" s="118" t="s">
        <v>320</v>
      </c>
      <c r="K6" s="118" t="s">
        <v>321</v>
      </c>
      <c r="L6" s="118" t="s">
        <v>322</v>
      </c>
      <c r="M6" s="5"/>
    </row>
    <row r="7" spans="1:13" ht="140.44999999999999" customHeight="1" x14ac:dyDescent="0.25">
      <c r="A7" s="124"/>
      <c r="B7" s="124"/>
      <c r="C7" s="124"/>
      <c r="D7" s="17" t="s">
        <v>307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19"/>
      <c r="K7" s="119"/>
      <c r="L7" s="119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331</v>
      </c>
      <c r="K8" s="19" t="s">
        <v>332</v>
      </c>
      <c r="L8" s="19" t="s">
        <v>333</v>
      </c>
      <c r="M8" s="5"/>
    </row>
    <row r="9" spans="1:13" ht="15.75" x14ac:dyDescent="0.25">
      <c r="A9" s="51" t="s">
        <v>18</v>
      </c>
      <c r="B9" s="52" t="s">
        <v>19</v>
      </c>
      <c r="C9" s="53" t="s">
        <v>20</v>
      </c>
      <c r="D9" s="54">
        <f t="shared" ref="D9:I9" si="0">D11+D108</f>
        <v>489488344</v>
      </c>
      <c r="E9" s="54">
        <f t="shared" si="0"/>
        <v>448319044</v>
      </c>
      <c r="F9" s="54">
        <f t="shared" si="0"/>
        <v>73797900</v>
      </c>
      <c r="G9" s="54">
        <f t="shared" si="0"/>
        <v>490603396.20999998</v>
      </c>
      <c r="H9" s="54">
        <f t="shared" si="0"/>
        <v>447085059</v>
      </c>
      <c r="I9" s="54">
        <f t="shared" si="0"/>
        <v>75956912.939999998</v>
      </c>
      <c r="J9" s="54">
        <f>G9/D9*100</f>
        <v>100.22779954286307</v>
      </c>
      <c r="K9" s="54">
        <f>H9/E9*100</f>
        <v>99.724752937330052</v>
      </c>
      <c r="L9" s="54">
        <f>I9/F9*100</f>
        <v>102.92557503668802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47" t="s">
        <v>23</v>
      </c>
      <c r="B11" s="48" t="s">
        <v>19</v>
      </c>
      <c r="C11" s="49" t="s">
        <v>24</v>
      </c>
      <c r="D11" s="54">
        <f t="shared" ref="D11:D73" si="1">E11+F11</f>
        <v>80505300</v>
      </c>
      <c r="E11" s="54">
        <f>E12+E18+E24+E36+E43+E49+E58+E64+E69+E73+E101</f>
        <v>61189000</v>
      </c>
      <c r="F11" s="54">
        <f>F12+F18+F24+F36+F43+F49+F58+F64+F69+F73+F101</f>
        <v>19316300</v>
      </c>
      <c r="G11" s="54">
        <f t="shared" ref="G11:G95" si="2">H11+I11</f>
        <v>84709964.459999993</v>
      </c>
      <c r="H11" s="54">
        <f>H12+H18+H24+H36+H43+H49+H58+H64+H69+H73+H101</f>
        <v>63044306.019999996</v>
      </c>
      <c r="I11" s="54">
        <f>I12+I18+I24+I36+I43+I49+I58+I64+I69+I73+I101</f>
        <v>21665658.440000001</v>
      </c>
      <c r="J11" s="54">
        <f t="shared" ref="J11:L45" si="3">G11/D11*100</f>
        <v>105.22284180047772</v>
      </c>
      <c r="K11" s="54">
        <f t="shared" ref="K11:L45" si="4">H11/E11*100</f>
        <v>103.03209076794847</v>
      </c>
      <c r="L11" s="54">
        <f t="shared" ref="L11:L45" si="5">I11/F11*100</f>
        <v>112.16256964325466</v>
      </c>
      <c r="M11" s="7"/>
    </row>
    <row r="12" spans="1:13" ht="31.5" x14ac:dyDescent="0.25">
      <c r="A12" s="47" t="s">
        <v>25</v>
      </c>
      <c r="B12" s="48" t="s">
        <v>19</v>
      </c>
      <c r="C12" s="49" t="s">
        <v>26</v>
      </c>
      <c r="D12" s="50">
        <f t="shared" si="1"/>
        <v>59488000</v>
      </c>
      <c r="E12" s="50">
        <f>E13</f>
        <v>45900000</v>
      </c>
      <c r="F12" s="50">
        <f>F13</f>
        <v>13588000</v>
      </c>
      <c r="G12" s="54">
        <f t="shared" si="2"/>
        <v>63302276.630000003</v>
      </c>
      <c r="H12" s="50">
        <f>H13</f>
        <v>47957584.82</v>
      </c>
      <c r="I12" s="50">
        <f>I13</f>
        <v>15344691.810000002</v>
      </c>
      <c r="J12" s="54">
        <f t="shared" si="3"/>
        <v>106.41184210260894</v>
      </c>
      <c r="K12" s="54">
        <f t="shared" si="4"/>
        <v>104.48275559912854</v>
      </c>
      <c r="L12" s="54">
        <f t="shared" si="5"/>
        <v>112.92825883132178</v>
      </c>
      <c r="M12" s="7"/>
    </row>
    <row r="13" spans="1:13" ht="15.75" x14ac:dyDescent="0.25">
      <c r="A13" s="114" t="s">
        <v>27</v>
      </c>
      <c r="B13" s="25" t="s">
        <v>19</v>
      </c>
      <c r="C13" s="26" t="s">
        <v>28</v>
      </c>
      <c r="D13" s="27">
        <f t="shared" si="1"/>
        <v>59488000</v>
      </c>
      <c r="E13" s="27">
        <f t="shared" ref="E13:I13" si="6">SUM(E14:E17)</f>
        <v>45900000</v>
      </c>
      <c r="F13" s="27">
        <f t="shared" si="6"/>
        <v>13588000</v>
      </c>
      <c r="G13" s="20">
        <f t="shared" si="2"/>
        <v>63302276.630000003</v>
      </c>
      <c r="H13" s="27">
        <f t="shared" si="6"/>
        <v>47957584.82</v>
      </c>
      <c r="I13" s="27">
        <f t="shared" si="6"/>
        <v>15344691.810000002</v>
      </c>
      <c r="J13" s="20">
        <f t="shared" si="3"/>
        <v>106.41184210260894</v>
      </c>
      <c r="K13" s="20">
        <f t="shared" si="4"/>
        <v>104.48275559912854</v>
      </c>
      <c r="L13" s="20">
        <f t="shared" si="5"/>
        <v>112.92825883132178</v>
      </c>
      <c r="M13" s="7"/>
    </row>
    <row r="14" spans="1:13" ht="126" x14ac:dyDescent="0.25">
      <c r="A14" s="114" t="s">
        <v>29</v>
      </c>
      <c r="B14" s="25" t="s">
        <v>19</v>
      </c>
      <c r="C14" s="26" t="s">
        <v>30</v>
      </c>
      <c r="D14" s="27">
        <f t="shared" si="1"/>
        <v>57952000</v>
      </c>
      <c r="E14" s="27">
        <v>44716000</v>
      </c>
      <c r="F14" s="27">
        <v>13236000</v>
      </c>
      <c r="G14" s="20">
        <f t="shared" si="2"/>
        <v>61847677.720000006</v>
      </c>
      <c r="H14" s="27">
        <v>46852153.090000004</v>
      </c>
      <c r="I14" s="27">
        <v>14995524.630000001</v>
      </c>
      <c r="J14" s="20">
        <f t="shared" si="3"/>
        <v>106.72224896466042</v>
      </c>
      <c r="K14" s="20">
        <f t="shared" si="4"/>
        <v>104.77715602916182</v>
      </c>
      <c r="L14" s="20">
        <f t="shared" si="5"/>
        <v>113.29347710788757</v>
      </c>
      <c r="M14" s="7"/>
    </row>
    <row r="15" spans="1:13" ht="173.25" x14ac:dyDescent="0.25">
      <c r="A15" s="114" t="s">
        <v>31</v>
      </c>
      <c r="B15" s="25" t="s">
        <v>19</v>
      </c>
      <c r="C15" s="26" t="s">
        <v>32</v>
      </c>
      <c r="D15" s="27">
        <f t="shared" si="1"/>
        <v>-8000</v>
      </c>
      <c r="E15" s="27">
        <v>-9000</v>
      </c>
      <c r="F15" s="27">
        <v>1000</v>
      </c>
      <c r="G15" s="20">
        <f t="shared" si="2"/>
        <v>-12497.79</v>
      </c>
      <c r="H15" s="27">
        <v>-9468.02</v>
      </c>
      <c r="I15" s="27">
        <v>-3029.77</v>
      </c>
      <c r="J15" s="20">
        <v>-3029.77</v>
      </c>
      <c r="K15" s="20">
        <f t="shared" si="4"/>
        <v>105.20022222222222</v>
      </c>
      <c r="L15" s="20">
        <f t="shared" si="5"/>
        <v>-302.97700000000003</v>
      </c>
      <c r="M15" s="7"/>
    </row>
    <row r="16" spans="1:13" ht="78.75" x14ac:dyDescent="0.25">
      <c r="A16" s="114" t="s">
        <v>33</v>
      </c>
      <c r="B16" s="25" t="s">
        <v>19</v>
      </c>
      <c r="C16" s="26" t="s">
        <v>34</v>
      </c>
      <c r="D16" s="27">
        <f t="shared" si="1"/>
        <v>34000</v>
      </c>
      <c r="E16" s="27">
        <v>29000</v>
      </c>
      <c r="F16" s="27">
        <v>5000</v>
      </c>
      <c r="G16" s="20">
        <f t="shared" si="2"/>
        <v>35882.99</v>
      </c>
      <c r="H16" s="27">
        <v>30646.94</v>
      </c>
      <c r="I16" s="27">
        <v>5236.05</v>
      </c>
      <c r="J16" s="20">
        <f t="shared" si="3"/>
        <v>105.53820588235294</v>
      </c>
      <c r="K16" s="20">
        <f t="shared" si="4"/>
        <v>105.67910344827587</v>
      </c>
      <c r="L16" s="20">
        <f t="shared" si="5"/>
        <v>104.721</v>
      </c>
      <c r="M16" s="7"/>
    </row>
    <row r="17" spans="1:13" ht="157.5" x14ac:dyDescent="0.25">
      <c r="A17" s="114" t="s">
        <v>35</v>
      </c>
      <c r="B17" s="25" t="s">
        <v>19</v>
      </c>
      <c r="C17" s="26" t="s">
        <v>36</v>
      </c>
      <c r="D17" s="27">
        <f t="shared" si="1"/>
        <v>1510000</v>
      </c>
      <c r="E17" s="27">
        <v>1164000</v>
      </c>
      <c r="F17" s="27">
        <v>346000</v>
      </c>
      <c r="G17" s="20">
        <f t="shared" si="2"/>
        <v>1431213.71</v>
      </c>
      <c r="H17" s="27">
        <v>1084252.81</v>
      </c>
      <c r="I17" s="27">
        <v>346960.9</v>
      </c>
      <c r="J17" s="20">
        <f t="shared" si="3"/>
        <v>94.782364900662259</v>
      </c>
      <c r="K17" s="20">
        <f t="shared" si="4"/>
        <v>93.148866838487976</v>
      </c>
      <c r="L17" s="20">
        <f t="shared" si="5"/>
        <v>100.27771676300578</v>
      </c>
      <c r="M17" s="7"/>
    </row>
    <row r="18" spans="1:13" ht="63" x14ac:dyDescent="0.25">
      <c r="A18" s="117" t="s">
        <v>37</v>
      </c>
      <c r="B18" s="48" t="s">
        <v>19</v>
      </c>
      <c r="C18" s="49" t="s">
        <v>38</v>
      </c>
      <c r="D18" s="50">
        <f t="shared" si="1"/>
        <v>2585700</v>
      </c>
      <c r="E18" s="50">
        <f>E19</f>
        <v>268000</v>
      </c>
      <c r="F18" s="50">
        <f>F19</f>
        <v>2317700</v>
      </c>
      <c r="G18" s="54">
        <f t="shared" si="2"/>
        <v>2540367.19</v>
      </c>
      <c r="H18" s="50">
        <f>H19</f>
        <v>267407.08</v>
      </c>
      <c r="I18" s="50">
        <f>I19</f>
        <v>2272960.11</v>
      </c>
      <c r="J18" s="54">
        <f t="shared" si="3"/>
        <v>98.246787717059206</v>
      </c>
      <c r="K18" s="54">
        <f t="shared" si="4"/>
        <v>99.778761194029855</v>
      </c>
      <c r="L18" s="54">
        <f t="shared" si="5"/>
        <v>98.069642749277293</v>
      </c>
      <c r="M18" s="7"/>
    </row>
    <row r="19" spans="1:13" ht="47.25" x14ac:dyDescent="0.25">
      <c r="A19" s="114" t="s">
        <v>39</v>
      </c>
      <c r="B19" s="25" t="s">
        <v>19</v>
      </c>
      <c r="C19" s="26" t="s">
        <v>40</v>
      </c>
      <c r="D19" s="27">
        <f t="shared" si="1"/>
        <v>2585700</v>
      </c>
      <c r="E19" s="27">
        <f>SUM(E20:E23)</f>
        <v>268000</v>
      </c>
      <c r="F19" s="27">
        <f>SUM(F20:F23)</f>
        <v>2317700</v>
      </c>
      <c r="G19" s="20">
        <f t="shared" si="2"/>
        <v>2540367.19</v>
      </c>
      <c r="H19" s="27">
        <f>SUM(H20:H23)</f>
        <v>267407.08</v>
      </c>
      <c r="I19" s="27">
        <f>SUM(I20:I23)</f>
        <v>2272960.11</v>
      </c>
      <c r="J19" s="20">
        <f t="shared" si="3"/>
        <v>98.246787717059206</v>
      </c>
      <c r="K19" s="20">
        <f t="shared" si="4"/>
        <v>99.778761194029855</v>
      </c>
      <c r="L19" s="20">
        <f t="shared" si="5"/>
        <v>98.069642749277293</v>
      </c>
      <c r="M19" s="7"/>
    </row>
    <row r="20" spans="1:13" ht="126" x14ac:dyDescent="0.25">
      <c r="A20" s="114" t="s">
        <v>41</v>
      </c>
      <c r="B20" s="25" t="s">
        <v>19</v>
      </c>
      <c r="C20" s="26" t="s">
        <v>42</v>
      </c>
      <c r="D20" s="27">
        <f t="shared" si="1"/>
        <v>1211700</v>
      </c>
      <c r="E20" s="27">
        <v>123000</v>
      </c>
      <c r="F20" s="27">
        <v>1088700</v>
      </c>
      <c r="G20" s="20">
        <f t="shared" si="2"/>
        <v>1171713.25</v>
      </c>
      <c r="H20" s="27">
        <v>123338.25</v>
      </c>
      <c r="I20" s="27">
        <v>1048375</v>
      </c>
      <c r="J20" s="20">
        <f t="shared" si="3"/>
        <v>96.699946356358836</v>
      </c>
      <c r="K20" s="20">
        <f t="shared" si="4"/>
        <v>100.27500000000001</v>
      </c>
      <c r="L20" s="20">
        <f t="shared" si="5"/>
        <v>96.296041149995403</v>
      </c>
      <c r="M20" s="7"/>
    </row>
    <row r="21" spans="1:13" ht="157.5" x14ac:dyDescent="0.25">
      <c r="A21" s="114" t="s">
        <v>43</v>
      </c>
      <c r="B21" s="25" t="s">
        <v>19</v>
      </c>
      <c r="C21" s="26" t="s">
        <v>44</v>
      </c>
      <c r="D21" s="27">
        <f t="shared" si="1"/>
        <v>8600</v>
      </c>
      <c r="E21" s="27">
        <v>1000</v>
      </c>
      <c r="F21" s="27">
        <v>7600</v>
      </c>
      <c r="G21" s="20">
        <f t="shared" si="2"/>
        <v>8380.92</v>
      </c>
      <c r="H21" s="27">
        <v>882.21</v>
      </c>
      <c r="I21" s="27">
        <v>7498.71</v>
      </c>
      <c r="J21" s="20">
        <f t="shared" si="3"/>
        <v>97.452558139534887</v>
      </c>
      <c r="K21" s="20">
        <f t="shared" si="4"/>
        <v>88.221000000000004</v>
      </c>
      <c r="L21" s="20">
        <f t="shared" si="5"/>
        <v>98.667236842105268</v>
      </c>
      <c r="M21" s="7"/>
    </row>
    <row r="22" spans="1:13" ht="126" x14ac:dyDescent="0.25">
      <c r="A22" s="114" t="s">
        <v>45</v>
      </c>
      <c r="B22" s="25" t="s">
        <v>19</v>
      </c>
      <c r="C22" s="26" t="s">
        <v>46</v>
      </c>
      <c r="D22" s="27">
        <f t="shared" si="1"/>
        <v>1569300</v>
      </c>
      <c r="E22" s="27">
        <v>166000</v>
      </c>
      <c r="F22" s="27">
        <v>1403300</v>
      </c>
      <c r="G22" s="20">
        <f t="shared" si="2"/>
        <v>1576283.57</v>
      </c>
      <c r="H22" s="27">
        <v>165924.57</v>
      </c>
      <c r="I22" s="27">
        <v>1410359</v>
      </c>
      <c r="J22" s="20">
        <f t="shared" si="3"/>
        <v>100.44501178869561</v>
      </c>
      <c r="K22" s="20">
        <f t="shared" si="4"/>
        <v>99.954560240963858</v>
      </c>
      <c r="L22" s="20">
        <f t="shared" si="5"/>
        <v>100.50302857550059</v>
      </c>
      <c r="M22" s="7"/>
    </row>
    <row r="23" spans="1:13" ht="126" x14ac:dyDescent="0.25">
      <c r="A23" s="114" t="s">
        <v>47</v>
      </c>
      <c r="B23" s="25" t="s">
        <v>19</v>
      </c>
      <c r="C23" s="26" t="s">
        <v>48</v>
      </c>
      <c r="D23" s="27">
        <f t="shared" si="1"/>
        <v>-203900</v>
      </c>
      <c r="E23" s="27">
        <v>-22000</v>
      </c>
      <c r="F23" s="27">
        <v>-181900</v>
      </c>
      <c r="G23" s="20">
        <f t="shared" si="2"/>
        <v>-216010.55000000002</v>
      </c>
      <c r="H23" s="27">
        <v>-22737.95</v>
      </c>
      <c r="I23" s="27">
        <v>-193272.6</v>
      </c>
      <c r="J23" s="20">
        <f t="shared" si="3"/>
        <v>105.93945561549781</v>
      </c>
      <c r="K23" s="20">
        <f t="shared" si="4"/>
        <v>103.3543181818182</v>
      </c>
      <c r="L23" s="20">
        <f t="shared" si="5"/>
        <v>106.2521165475536</v>
      </c>
      <c r="M23" s="7"/>
    </row>
    <row r="24" spans="1:13" ht="31.5" x14ac:dyDescent="0.25">
      <c r="A24" s="117" t="s">
        <v>49</v>
      </c>
      <c r="B24" s="48" t="s">
        <v>19</v>
      </c>
      <c r="C24" s="49" t="s">
        <v>50</v>
      </c>
      <c r="D24" s="50">
        <f t="shared" si="1"/>
        <v>2336000</v>
      </c>
      <c r="E24" s="50">
        <f>E25+E31+E34</f>
        <v>2336000</v>
      </c>
      <c r="F24" s="50">
        <f>F25+F31+F34</f>
        <v>0</v>
      </c>
      <c r="G24" s="54">
        <f t="shared" si="2"/>
        <v>2293625.3299999996</v>
      </c>
      <c r="H24" s="50">
        <f>H25+H31+H34</f>
        <v>2293625.3299999996</v>
      </c>
      <c r="I24" s="50">
        <f>I25+I31+I34</f>
        <v>0</v>
      </c>
      <c r="J24" s="54">
        <f t="shared" si="3"/>
        <v>98.186015839041076</v>
      </c>
      <c r="K24" s="54">
        <f t="shared" si="4"/>
        <v>98.186015839041076</v>
      </c>
      <c r="L24" s="54" t="e">
        <f t="shared" si="5"/>
        <v>#DIV/0!</v>
      </c>
      <c r="M24" s="7"/>
    </row>
    <row r="25" spans="1:13" ht="47.25" x14ac:dyDescent="0.25">
      <c r="A25" s="114" t="s">
        <v>316</v>
      </c>
      <c r="B25" s="25" t="s">
        <v>19</v>
      </c>
      <c r="C25" s="26" t="s">
        <v>317</v>
      </c>
      <c r="D25" s="27">
        <f t="shared" si="1"/>
        <v>720000</v>
      </c>
      <c r="E25" s="27">
        <f>SUM(E26:E30)</f>
        <v>720000</v>
      </c>
      <c r="F25" s="27">
        <f>SUM(F26:F30)</f>
        <v>0</v>
      </c>
      <c r="G25" s="20">
        <f t="shared" si="2"/>
        <v>684694.46</v>
      </c>
      <c r="H25" s="27">
        <f>SUM(H26:H30)</f>
        <v>684694.46</v>
      </c>
      <c r="I25" s="27">
        <v>0</v>
      </c>
      <c r="J25" s="20">
        <f t="shared" si="3"/>
        <v>95.09645277777777</v>
      </c>
      <c r="K25" s="20">
        <f t="shared" si="4"/>
        <v>95.09645277777777</v>
      </c>
      <c r="L25" s="20" t="e">
        <f t="shared" si="5"/>
        <v>#DIV/0!</v>
      </c>
      <c r="M25" s="7"/>
    </row>
    <row r="26" spans="1:13" ht="63" x14ac:dyDescent="0.25">
      <c r="A26" s="114" t="s">
        <v>311</v>
      </c>
      <c r="B26" s="25" t="s">
        <v>19</v>
      </c>
      <c r="C26" s="26" t="s">
        <v>312</v>
      </c>
      <c r="D26" s="27">
        <f t="shared" si="1"/>
        <v>390000</v>
      </c>
      <c r="E26" s="27">
        <v>390000</v>
      </c>
      <c r="F26" s="27">
        <v>0</v>
      </c>
      <c r="G26" s="20">
        <f t="shared" si="2"/>
        <v>338324.34</v>
      </c>
      <c r="H26" s="27">
        <v>338324.34</v>
      </c>
      <c r="I26" s="27">
        <v>0</v>
      </c>
      <c r="J26" s="20">
        <f t="shared" si="3"/>
        <v>86.749830769230769</v>
      </c>
      <c r="K26" s="20">
        <f t="shared" si="4"/>
        <v>86.749830769230769</v>
      </c>
      <c r="L26" s="20" t="e">
        <f t="shared" si="5"/>
        <v>#DIV/0!</v>
      </c>
      <c r="M26" s="7"/>
    </row>
    <row r="27" spans="1:13" ht="63" x14ac:dyDescent="0.25">
      <c r="A27" s="114" t="s">
        <v>348</v>
      </c>
      <c r="B27" s="25" t="s">
        <v>19</v>
      </c>
      <c r="C27" s="26" t="s">
        <v>349</v>
      </c>
      <c r="D27" s="27">
        <f t="shared" si="1"/>
        <v>0</v>
      </c>
      <c r="E27" s="27"/>
      <c r="F27" s="27"/>
      <c r="G27" s="20">
        <f t="shared" si="2"/>
        <v>0</v>
      </c>
      <c r="H27" s="27"/>
      <c r="I27" s="27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114" t="s">
        <v>313</v>
      </c>
      <c r="B28" s="25" t="s">
        <v>19</v>
      </c>
      <c r="C28" s="26" t="s">
        <v>350</v>
      </c>
      <c r="D28" s="27">
        <f t="shared" si="1"/>
        <v>330000</v>
      </c>
      <c r="E28" s="27">
        <v>330000</v>
      </c>
      <c r="F28" s="27">
        <v>0</v>
      </c>
      <c r="G28" s="20">
        <f t="shared" si="2"/>
        <v>346370.12</v>
      </c>
      <c r="H28" s="27">
        <v>346370.12</v>
      </c>
      <c r="I28" s="27">
        <v>0</v>
      </c>
      <c r="J28" s="20">
        <f t="shared" si="3"/>
        <v>104.96064242424241</v>
      </c>
      <c r="K28" s="20">
        <f t="shared" si="4"/>
        <v>104.96064242424241</v>
      </c>
      <c r="L28" s="20" t="e">
        <f t="shared" si="5"/>
        <v>#DIV/0!</v>
      </c>
      <c r="M28" s="7"/>
    </row>
    <row r="29" spans="1:13" ht="78.75" x14ac:dyDescent="0.25">
      <c r="A29" s="114" t="s">
        <v>340</v>
      </c>
      <c r="B29" s="25" t="s">
        <v>19</v>
      </c>
      <c r="C29" s="26" t="s">
        <v>341</v>
      </c>
      <c r="D29" s="27">
        <f t="shared" si="1"/>
        <v>0</v>
      </c>
      <c r="E29" s="27">
        <v>0</v>
      </c>
      <c r="F29" s="27">
        <v>0</v>
      </c>
      <c r="G29" s="20">
        <f t="shared" si="2"/>
        <v>0</v>
      </c>
      <c r="H29" s="27">
        <v>0</v>
      </c>
      <c r="I29" s="27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114" t="s">
        <v>314</v>
      </c>
      <c r="B30" s="25" t="s">
        <v>19</v>
      </c>
      <c r="C30" s="26" t="s">
        <v>315</v>
      </c>
      <c r="D30" s="27">
        <f t="shared" si="1"/>
        <v>0</v>
      </c>
      <c r="E30" s="27"/>
      <c r="F30" s="27">
        <v>0</v>
      </c>
      <c r="G30" s="20">
        <f t="shared" si="2"/>
        <v>0</v>
      </c>
      <c r="H30" s="27"/>
      <c r="I30" s="27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114" t="s">
        <v>51</v>
      </c>
      <c r="B31" s="25" t="s">
        <v>19</v>
      </c>
      <c r="C31" s="26" t="s">
        <v>52</v>
      </c>
      <c r="D31" s="27">
        <f t="shared" si="1"/>
        <v>1607000</v>
      </c>
      <c r="E31" s="27">
        <f>E32+E33</f>
        <v>1607000</v>
      </c>
      <c r="F31" s="27">
        <f>F32+F33</f>
        <v>0</v>
      </c>
      <c r="G31" s="20">
        <f t="shared" si="2"/>
        <v>1505581.14</v>
      </c>
      <c r="H31" s="27">
        <f>H32+H33</f>
        <v>1505581.14</v>
      </c>
      <c r="I31" s="27">
        <f>I32+I33</f>
        <v>0</v>
      </c>
      <c r="J31" s="20">
        <f t="shared" si="3"/>
        <v>93.68893217174859</v>
      </c>
      <c r="K31" s="20">
        <f t="shared" si="4"/>
        <v>93.68893217174859</v>
      </c>
      <c r="L31" s="20" t="e">
        <f t="shared" si="5"/>
        <v>#DIV/0!</v>
      </c>
      <c r="M31" s="7"/>
    </row>
    <row r="32" spans="1:13" ht="31.5" x14ac:dyDescent="0.25">
      <c r="A32" s="114" t="s">
        <v>51</v>
      </c>
      <c r="B32" s="25" t="s">
        <v>19</v>
      </c>
      <c r="C32" s="26" t="s">
        <v>53</v>
      </c>
      <c r="D32" s="27">
        <f t="shared" si="1"/>
        <v>1607000</v>
      </c>
      <c r="E32" s="27">
        <v>1607000</v>
      </c>
      <c r="F32" s="27">
        <v>0</v>
      </c>
      <c r="G32" s="20">
        <f t="shared" si="2"/>
        <v>1505581.14</v>
      </c>
      <c r="H32" s="27">
        <v>1505581.14</v>
      </c>
      <c r="I32" s="27">
        <v>0</v>
      </c>
      <c r="J32" s="20">
        <f t="shared" si="3"/>
        <v>93.68893217174859</v>
      </c>
      <c r="K32" s="20">
        <f t="shared" si="4"/>
        <v>93.68893217174859</v>
      </c>
      <c r="L32" s="20" t="e">
        <f t="shared" si="5"/>
        <v>#DIV/0!</v>
      </c>
      <c r="M32" s="7"/>
    </row>
    <row r="33" spans="1:13" ht="63" x14ac:dyDescent="0.25">
      <c r="A33" s="114" t="s">
        <v>54</v>
      </c>
      <c r="B33" s="25" t="s">
        <v>19</v>
      </c>
      <c r="C33" s="26" t="s">
        <v>55</v>
      </c>
      <c r="D33" s="27">
        <f t="shared" si="1"/>
        <v>0</v>
      </c>
      <c r="E33" s="27"/>
      <c r="F33" s="27"/>
      <c r="G33" s="20">
        <f t="shared" si="2"/>
        <v>0</v>
      </c>
      <c r="H33" s="27"/>
      <c r="I33" s="27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114" t="str">
        <f>[1]Доходы!A43</f>
        <v xml:space="preserve">  Налог, взимаемый в связи с применением патентной системы налогообложения</v>
      </c>
      <c r="B34" s="25" t="s">
        <v>19</v>
      </c>
      <c r="C34" s="26" t="s">
        <v>359</v>
      </c>
      <c r="D34" s="27">
        <f t="shared" si="1"/>
        <v>9000</v>
      </c>
      <c r="E34" s="27">
        <v>9000</v>
      </c>
      <c r="F34" s="27">
        <f>F35</f>
        <v>0</v>
      </c>
      <c r="G34" s="20">
        <f t="shared" si="2"/>
        <v>103349.73</v>
      </c>
      <c r="H34" s="27">
        <f>H35</f>
        <v>103349.73</v>
      </c>
      <c r="I34" s="27">
        <f>I35</f>
        <v>0</v>
      </c>
      <c r="J34" s="20"/>
      <c r="K34" s="20"/>
      <c r="L34" s="20"/>
      <c r="M34" s="7"/>
    </row>
    <row r="35" spans="1:13" ht="67.5" customHeight="1" x14ac:dyDescent="0.25">
      <c r="A35" s="114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5" t="s">
        <v>19</v>
      </c>
      <c r="C35" s="26" t="s">
        <v>358</v>
      </c>
      <c r="D35" s="27">
        <f>E35+F35</f>
        <v>9000</v>
      </c>
      <c r="E35" s="27">
        <v>9000</v>
      </c>
      <c r="F35" s="27"/>
      <c r="G35" s="20">
        <f>H35+I35</f>
        <v>103349.73</v>
      </c>
      <c r="H35" s="27">
        <v>103349.73</v>
      </c>
      <c r="I35" s="27"/>
      <c r="J35" s="20">
        <f t="shared" si="3"/>
        <v>1148.3303333333333</v>
      </c>
      <c r="K35" s="20"/>
      <c r="L35" s="20"/>
      <c r="M35" s="7"/>
    </row>
    <row r="36" spans="1:13" ht="15.75" x14ac:dyDescent="0.25">
      <c r="A36" s="116" t="s">
        <v>56</v>
      </c>
      <c r="B36" s="48" t="s">
        <v>19</v>
      </c>
      <c r="C36" s="49" t="s">
        <v>57</v>
      </c>
      <c r="D36" s="50">
        <f t="shared" si="1"/>
        <v>1147000</v>
      </c>
      <c r="E36" s="50">
        <f>E37+E39</f>
        <v>0</v>
      </c>
      <c r="F36" s="50">
        <f>F37+F39</f>
        <v>1147000</v>
      </c>
      <c r="G36" s="54">
        <f t="shared" si="2"/>
        <v>1823041.52</v>
      </c>
      <c r="H36" s="50">
        <f>H37+H39</f>
        <v>0</v>
      </c>
      <c r="I36" s="50">
        <f>I37+I39</f>
        <v>1823041.52</v>
      </c>
      <c r="J36" s="54">
        <f t="shared" si="3"/>
        <v>158.93997558849171</v>
      </c>
      <c r="K36" s="54" t="e">
        <f t="shared" si="4"/>
        <v>#DIV/0!</v>
      </c>
      <c r="L36" s="54">
        <f t="shared" si="5"/>
        <v>158.93997558849171</v>
      </c>
      <c r="M36" s="7"/>
    </row>
    <row r="37" spans="1:13" ht="15.75" x14ac:dyDescent="0.25">
      <c r="A37" s="115" t="s">
        <v>58</v>
      </c>
      <c r="B37" s="25" t="s">
        <v>19</v>
      </c>
      <c r="C37" s="26" t="s">
        <v>59</v>
      </c>
      <c r="D37" s="27">
        <f t="shared" si="1"/>
        <v>400000</v>
      </c>
      <c r="E37" s="27">
        <f>E38</f>
        <v>0</v>
      </c>
      <c r="F37" s="27">
        <f>F38</f>
        <v>400000</v>
      </c>
      <c r="G37" s="54">
        <f t="shared" si="2"/>
        <v>1110646.75</v>
      </c>
      <c r="H37" s="27">
        <f>H38</f>
        <v>0</v>
      </c>
      <c r="I37" s="27">
        <f>I38</f>
        <v>1110646.75</v>
      </c>
      <c r="J37" s="20">
        <f t="shared" si="3"/>
        <v>277.66168750000003</v>
      </c>
      <c r="K37" s="20" t="e">
        <f t="shared" si="4"/>
        <v>#DIV/0!</v>
      </c>
      <c r="L37" s="20">
        <f t="shared" si="5"/>
        <v>277.66168750000003</v>
      </c>
      <c r="M37" s="7"/>
    </row>
    <row r="38" spans="1:13" ht="78.75" x14ac:dyDescent="0.25">
      <c r="A38" s="115" t="s">
        <v>60</v>
      </c>
      <c r="B38" s="25" t="s">
        <v>19</v>
      </c>
      <c r="C38" s="26" t="s">
        <v>343</v>
      </c>
      <c r="D38" s="27">
        <f t="shared" si="1"/>
        <v>400000</v>
      </c>
      <c r="E38" s="27"/>
      <c r="F38" s="27">
        <v>400000</v>
      </c>
      <c r="G38" s="20">
        <f t="shared" si="2"/>
        <v>1110646.75</v>
      </c>
      <c r="H38" s="27"/>
      <c r="I38" s="27">
        <v>1110646.75</v>
      </c>
      <c r="J38" s="20">
        <f t="shared" si="3"/>
        <v>277.66168750000003</v>
      </c>
      <c r="K38" s="20" t="e">
        <f t="shared" si="4"/>
        <v>#DIV/0!</v>
      </c>
      <c r="L38" s="20">
        <f t="shared" si="5"/>
        <v>277.66168750000003</v>
      </c>
      <c r="M38" s="7"/>
    </row>
    <row r="39" spans="1:13" ht="15.75" x14ac:dyDescent="0.25">
      <c r="A39" s="115" t="s">
        <v>61</v>
      </c>
      <c r="B39" s="25" t="s">
        <v>19</v>
      </c>
      <c r="C39" s="26" t="s">
        <v>62</v>
      </c>
      <c r="D39" s="27">
        <f t="shared" si="1"/>
        <v>747000</v>
      </c>
      <c r="E39" s="27">
        <f>E40+E41+E42</f>
        <v>0</v>
      </c>
      <c r="F39" s="27">
        <f>F40+F41+F42</f>
        <v>747000</v>
      </c>
      <c r="G39" s="20">
        <f t="shared" si="2"/>
        <v>712394.77</v>
      </c>
      <c r="H39" s="27">
        <f>H40+H41+H42</f>
        <v>0</v>
      </c>
      <c r="I39" s="27">
        <f>I40+I41+I42</f>
        <v>712394.77</v>
      </c>
      <c r="J39" s="20">
        <f t="shared" si="3"/>
        <v>95.367439089692112</v>
      </c>
      <c r="K39" s="20" t="e">
        <f t="shared" si="4"/>
        <v>#DIV/0!</v>
      </c>
      <c r="L39" s="20">
        <f t="shared" si="5"/>
        <v>95.367439089692112</v>
      </c>
      <c r="M39" s="7"/>
    </row>
    <row r="40" spans="1:13" ht="63" x14ac:dyDescent="0.25">
      <c r="A40" s="115" t="s">
        <v>63</v>
      </c>
      <c r="B40" s="25" t="s">
        <v>19</v>
      </c>
      <c r="C40" s="26" t="s">
        <v>345</v>
      </c>
      <c r="D40" s="27">
        <f t="shared" si="1"/>
        <v>646700</v>
      </c>
      <c r="E40" s="27"/>
      <c r="F40" s="27">
        <v>646700</v>
      </c>
      <c r="G40" s="20">
        <f t="shared" si="2"/>
        <v>614833.17000000004</v>
      </c>
      <c r="H40" s="27"/>
      <c r="I40" s="27">
        <v>614833.17000000004</v>
      </c>
      <c r="J40" s="20">
        <f t="shared" si="3"/>
        <v>95.072393691046869</v>
      </c>
      <c r="K40" s="20" t="e">
        <f t="shared" si="4"/>
        <v>#DIV/0!</v>
      </c>
      <c r="L40" s="20">
        <f t="shared" si="5"/>
        <v>95.072393691046869</v>
      </c>
      <c r="M40" s="7"/>
    </row>
    <row r="41" spans="1:13" ht="15.75" x14ac:dyDescent="0.25">
      <c r="A41" s="115"/>
      <c r="B41" s="25" t="s">
        <v>19</v>
      </c>
      <c r="C41" s="26" t="s">
        <v>352</v>
      </c>
      <c r="D41" s="27">
        <f t="shared" si="1"/>
        <v>0</v>
      </c>
      <c r="E41" s="27"/>
      <c r="F41" s="27"/>
      <c r="G41" s="20">
        <f t="shared" si="2"/>
        <v>0</v>
      </c>
      <c r="H41" s="27"/>
      <c r="I41" s="27"/>
      <c r="J41" s="20" t="e">
        <f t="shared" si="3"/>
        <v>#DIV/0!</v>
      </c>
      <c r="K41" s="20"/>
      <c r="L41" s="20"/>
      <c r="M41" s="7"/>
    </row>
    <row r="42" spans="1:13" ht="63" x14ac:dyDescent="0.25">
      <c r="A42" s="24" t="s">
        <v>64</v>
      </c>
      <c r="B42" s="25" t="s">
        <v>19</v>
      </c>
      <c r="C42" s="26" t="s">
        <v>344</v>
      </c>
      <c r="D42" s="27">
        <f t="shared" si="1"/>
        <v>100300</v>
      </c>
      <c r="E42" s="27"/>
      <c r="F42" s="27">
        <v>100300</v>
      </c>
      <c r="G42" s="20">
        <f t="shared" si="2"/>
        <v>97561.600000000006</v>
      </c>
      <c r="H42" s="27"/>
      <c r="I42" s="27">
        <v>97561.600000000006</v>
      </c>
      <c r="J42" s="20">
        <f t="shared" si="3"/>
        <v>97.269790628115658</v>
      </c>
      <c r="K42" s="20" t="e">
        <f t="shared" si="4"/>
        <v>#DIV/0!</v>
      </c>
      <c r="L42" s="20">
        <f t="shared" si="5"/>
        <v>97.269790628115658</v>
      </c>
      <c r="M42" s="7"/>
    </row>
    <row r="43" spans="1:13" ht="31.5" x14ac:dyDescent="0.25">
      <c r="A43" s="47" t="s">
        <v>65</v>
      </c>
      <c r="B43" s="48" t="s">
        <v>19</v>
      </c>
      <c r="C43" s="49" t="s">
        <v>66</v>
      </c>
      <c r="D43" s="50">
        <f t="shared" si="1"/>
        <v>627000</v>
      </c>
      <c r="E43" s="50">
        <f>E44+E46</f>
        <v>627000</v>
      </c>
      <c r="F43" s="50">
        <f>F44+F46</f>
        <v>0</v>
      </c>
      <c r="G43" s="54">
        <f t="shared" si="2"/>
        <v>615189.63</v>
      </c>
      <c r="H43" s="50">
        <f>H44+H46</f>
        <v>615189.63</v>
      </c>
      <c r="I43" s="50">
        <f>I44+I46</f>
        <v>0</v>
      </c>
      <c r="J43" s="54">
        <f t="shared" si="3"/>
        <v>98.116368421052641</v>
      </c>
      <c r="K43" s="54">
        <f t="shared" si="4"/>
        <v>98.116368421052641</v>
      </c>
      <c r="L43" s="54" t="e">
        <f t="shared" si="5"/>
        <v>#DIV/0!</v>
      </c>
      <c r="M43" s="7"/>
    </row>
    <row r="44" spans="1:13" ht="47.25" x14ac:dyDescent="0.25">
      <c r="A44" s="24" t="s">
        <v>67</v>
      </c>
      <c r="B44" s="25" t="s">
        <v>19</v>
      </c>
      <c r="C44" s="26" t="s">
        <v>68</v>
      </c>
      <c r="D44" s="27">
        <f t="shared" si="1"/>
        <v>627000</v>
      </c>
      <c r="E44" s="27">
        <f>E45</f>
        <v>627000</v>
      </c>
      <c r="F44" s="27">
        <f>F45</f>
        <v>0</v>
      </c>
      <c r="G44" s="20">
        <f t="shared" si="2"/>
        <v>615189.63</v>
      </c>
      <c r="H44" s="27">
        <f>H45</f>
        <v>615189.63</v>
      </c>
      <c r="I44" s="27">
        <f>I45</f>
        <v>0</v>
      </c>
      <c r="J44" s="20">
        <f t="shared" si="3"/>
        <v>98.116368421052641</v>
      </c>
      <c r="K44" s="20">
        <f t="shared" si="4"/>
        <v>98.116368421052641</v>
      </c>
      <c r="L44" s="20" t="e">
        <f t="shared" si="5"/>
        <v>#DIV/0!</v>
      </c>
      <c r="M44" s="7"/>
    </row>
    <row r="45" spans="1:13" ht="78.75" x14ac:dyDescent="0.25">
      <c r="A45" s="24" t="s">
        <v>69</v>
      </c>
      <c r="B45" s="25" t="s">
        <v>19</v>
      </c>
      <c r="C45" s="26" t="s">
        <v>70</v>
      </c>
      <c r="D45" s="27">
        <f t="shared" si="1"/>
        <v>627000</v>
      </c>
      <c r="E45" s="27">
        <v>627000</v>
      </c>
      <c r="F45" s="27"/>
      <c r="G45" s="20">
        <f t="shared" si="2"/>
        <v>615189.63</v>
      </c>
      <c r="H45" s="27">
        <v>615189.63</v>
      </c>
      <c r="I45" s="27"/>
      <c r="J45" s="20">
        <f t="shared" si="3"/>
        <v>98.116368421052641</v>
      </c>
      <c r="K45" s="20">
        <f t="shared" si="4"/>
        <v>98.116368421052641</v>
      </c>
      <c r="L45" s="20" t="e">
        <f t="shared" si="5"/>
        <v>#DIV/0!</v>
      </c>
      <c r="M45" s="7"/>
    </row>
    <row r="46" spans="1:13" ht="63" x14ac:dyDescent="0.25">
      <c r="A46" s="24" t="s">
        <v>71</v>
      </c>
      <c r="B46" s="25" t="s">
        <v>19</v>
      </c>
      <c r="C46" s="26" t="s">
        <v>72</v>
      </c>
      <c r="D46" s="27">
        <f t="shared" si="1"/>
        <v>0</v>
      </c>
      <c r="E46" s="27">
        <f>E47</f>
        <v>0</v>
      </c>
      <c r="F46" s="27">
        <f>F47</f>
        <v>0</v>
      </c>
      <c r="G46" s="20">
        <f t="shared" si="2"/>
        <v>0</v>
      </c>
      <c r="H46" s="27">
        <f>H47</f>
        <v>0</v>
      </c>
      <c r="I46" s="27">
        <f>I47</f>
        <v>0</v>
      </c>
      <c r="J46" s="20" t="e">
        <f t="shared" ref="J46:J98" si="7">G46/D46*100</f>
        <v>#DIV/0!</v>
      </c>
      <c r="K46" s="20" t="e">
        <f t="shared" ref="K46:K98" si="8">H46/E46*100</f>
        <v>#DIV/0!</v>
      </c>
      <c r="L46" s="20" t="e">
        <f t="shared" ref="L46:L98" si="9">I46/F46*100</f>
        <v>#DIV/0!</v>
      </c>
      <c r="M46" s="7"/>
    </row>
    <row r="47" spans="1:13" ht="110.25" x14ac:dyDescent="0.25">
      <c r="A47" s="24" t="s">
        <v>73</v>
      </c>
      <c r="B47" s="25" t="s">
        <v>19</v>
      </c>
      <c r="C47" s="26" t="s">
        <v>74</v>
      </c>
      <c r="D47" s="27">
        <f t="shared" si="1"/>
        <v>0</v>
      </c>
      <c r="E47" s="27">
        <f>E48</f>
        <v>0</v>
      </c>
      <c r="F47" s="27">
        <f>F48</f>
        <v>0</v>
      </c>
      <c r="G47" s="20">
        <f t="shared" si="2"/>
        <v>0</v>
      </c>
      <c r="H47" s="27">
        <f>H48</f>
        <v>0</v>
      </c>
      <c r="I47" s="27">
        <f>I48</f>
        <v>0</v>
      </c>
      <c r="J47" s="20" t="e">
        <f t="shared" si="7"/>
        <v>#DIV/0!</v>
      </c>
      <c r="K47" s="20" t="e">
        <f t="shared" si="8"/>
        <v>#DIV/0!</v>
      </c>
      <c r="L47" s="20" t="e">
        <f t="shared" si="9"/>
        <v>#DIV/0!</v>
      </c>
      <c r="M47" s="7"/>
    </row>
    <row r="48" spans="1:13" ht="126" x14ac:dyDescent="0.25">
      <c r="A48" s="24" t="s">
        <v>75</v>
      </c>
      <c r="B48" s="25" t="s">
        <v>19</v>
      </c>
      <c r="C48" s="26" t="s">
        <v>76</v>
      </c>
      <c r="D48" s="27">
        <f t="shared" si="1"/>
        <v>0</v>
      </c>
      <c r="E48" s="27"/>
      <c r="F48" s="27"/>
      <c r="G48" s="20">
        <f t="shared" si="2"/>
        <v>0</v>
      </c>
      <c r="H48" s="27"/>
      <c r="I48" s="27"/>
      <c r="J48" s="20" t="e">
        <f t="shared" si="7"/>
        <v>#DIV/0!</v>
      </c>
      <c r="K48" s="20" t="e">
        <f t="shared" si="8"/>
        <v>#DIV/0!</v>
      </c>
      <c r="L48" s="20" t="e">
        <f t="shared" si="9"/>
        <v>#DIV/0!</v>
      </c>
      <c r="M48" s="7"/>
    </row>
    <row r="49" spans="1:13" ht="94.5" x14ac:dyDescent="0.25">
      <c r="A49" s="47" t="s">
        <v>77</v>
      </c>
      <c r="B49" s="48" t="s">
        <v>19</v>
      </c>
      <c r="C49" s="49" t="s">
        <v>78</v>
      </c>
      <c r="D49" s="50">
        <f t="shared" si="1"/>
        <v>4857400</v>
      </c>
      <c r="E49" s="50">
        <f t="shared" ref="E49:I49" si="10">E50</f>
        <v>1722000</v>
      </c>
      <c r="F49" s="50">
        <f t="shared" si="10"/>
        <v>3135400</v>
      </c>
      <c r="G49" s="54">
        <f t="shared" si="2"/>
        <v>4721854.38</v>
      </c>
      <c r="H49" s="50">
        <f t="shared" si="10"/>
        <v>1653056.92</v>
      </c>
      <c r="I49" s="50">
        <f t="shared" si="10"/>
        <v>3068797.46</v>
      </c>
      <c r="J49" s="54">
        <f t="shared" si="7"/>
        <v>97.209502614567469</v>
      </c>
      <c r="K49" s="54">
        <f t="shared" si="8"/>
        <v>95.996336817653884</v>
      </c>
      <c r="L49" s="54">
        <f t="shared" si="9"/>
        <v>97.875788097212478</v>
      </c>
      <c r="M49" s="7"/>
    </row>
    <row r="50" spans="1:13" ht="157.5" x14ac:dyDescent="0.25">
      <c r="A50" s="24" t="s">
        <v>79</v>
      </c>
      <c r="B50" s="25" t="s">
        <v>19</v>
      </c>
      <c r="C50" s="26" t="s">
        <v>80</v>
      </c>
      <c r="D50" s="27">
        <f t="shared" si="1"/>
        <v>4857400</v>
      </c>
      <c r="E50" s="27">
        <f>E51+E54</f>
        <v>1722000</v>
      </c>
      <c r="F50" s="27">
        <f>F51+F54</f>
        <v>3135400</v>
      </c>
      <c r="G50" s="20">
        <f>H50+I50</f>
        <v>4721854.38</v>
      </c>
      <c r="H50" s="27">
        <f>H51+H54+H57</f>
        <v>1653056.92</v>
      </c>
      <c r="I50" s="27">
        <f>I51+I54+I53</f>
        <v>3068797.46</v>
      </c>
      <c r="J50" s="20">
        <f t="shared" si="7"/>
        <v>97.209502614567469</v>
      </c>
      <c r="K50" s="20">
        <f t="shared" si="8"/>
        <v>95.996336817653884</v>
      </c>
      <c r="L50" s="20">
        <f t="shared" si="9"/>
        <v>97.875788097212478</v>
      </c>
      <c r="M50" s="7"/>
    </row>
    <row r="51" spans="1:13" ht="126" x14ac:dyDescent="0.25">
      <c r="A51" s="24" t="s">
        <v>81</v>
      </c>
      <c r="B51" s="25" t="s">
        <v>19</v>
      </c>
      <c r="C51" s="26" t="s">
        <v>82</v>
      </c>
      <c r="D51" s="27">
        <f t="shared" si="1"/>
        <v>767200</v>
      </c>
      <c r="E51" s="27">
        <f t="shared" ref="E51:F51" si="11">SUM(E52:E53)</f>
        <v>651000</v>
      </c>
      <c r="F51" s="27">
        <f t="shared" si="11"/>
        <v>116200</v>
      </c>
      <c r="G51" s="20">
        <f t="shared" ref="G51:G56" si="12">H51+I51</f>
        <v>423014.7</v>
      </c>
      <c r="H51" s="27">
        <f>SUM(H52:H53)</f>
        <v>423014.7</v>
      </c>
      <c r="I51" s="27"/>
      <c r="J51" s="20">
        <f t="shared" si="7"/>
        <v>55.137473931178313</v>
      </c>
      <c r="K51" s="20">
        <f t="shared" si="8"/>
        <v>64.97921658986175</v>
      </c>
      <c r="L51" s="20">
        <f t="shared" si="9"/>
        <v>0</v>
      </c>
      <c r="M51" s="7"/>
    </row>
    <row r="52" spans="1:13" ht="173.25" x14ac:dyDescent="0.25">
      <c r="A52" s="24" t="s">
        <v>83</v>
      </c>
      <c r="B52" s="25" t="s">
        <v>19</v>
      </c>
      <c r="C52" s="26" t="s">
        <v>84</v>
      </c>
      <c r="D52" s="27">
        <f t="shared" si="1"/>
        <v>549000</v>
      </c>
      <c r="E52" s="27">
        <v>549000</v>
      </c>
      <c r="F52" s="27"/>
      <c r="G52" s="20">
        <f t="shared" si="12"/>
        <v>317591.38</v>
      </c>
      <c r="H52" s="27">
        <v>317591.38</v>
      </c>
      <c r="I52" s="27"/>
      <c r="J52" s="20">
        <f t="shared" si="7"/>
        <v>57.849067395264122</v>
      </c>
      <c r="K52" s="20">
        <f t="shared" si="8"/>
        <v>57.849067395264122</v>
      </c>
      <c r="L52" s="20" t="e">
        <f t="shared" si="9"/>
        <v>#DIV/0!</v>
      </c>
      <c r="M52" s="7"/>
    </row>
    <row r="53" spans="1:13" ht="157.5" x14ac:dyDescent="0.25">
      <c r="A53" s="24" t="s">
        <v>85</v>
      </c>
      <c r="B53" s="25" t="s">
        <v>19</v>
      </c>
      <c r="C53" s="26" t="s">
        <v>86</v>
      </c>
      <c r="D53" s="27">
        <f t="shared" si="1"/>
        <v>218200</v>
      </c>
      <c r="E53" s="27">
        <v>102000</v>
      </c>
      <c r="F53" s="27">
        <v>116200</v>
      </c>
      <c r="G53" s="20">
        <f t="shared" si="12"/>
        <v>210846.64</v>
      </c>
      <c r="H53" s="27">
        <v>105423.32</v>
      </c>
      <c r="I53" s="27">
        <v>105423.32</v>
      </c>
      <c r="J53" s="20">
        <f t="shared" si="7"/>
        <v>96.629990834097171</v>
      </c>
      <c r="K53" s="20">
        <f t="shared" si="8"/>
        <v>103.35619607843138</v>
      </c>
      <c r="L53" s="20">
        <f t="shared" si="9"/>
        <v>90.725748709122215</v>
      </c>
      <c r="M53" s="7"/>
    </row>
    <row r="54" spans="1:13" ht="157.5" x14ac:dyDescent="0.25">
      <c r="A54" s="24" t="s">
        <v>87</v>
      </c>
      <c r="B54" s="25" t="s">
        <v>19</v>
      </c>
      <c r="C54" s="26" t="s">
        <v>88</v>
      </c>
      <c r="D54" s="27">
        <f t="shared" si="1"/>
        <v>4090200</v>
      </c>
      <c r="E54" s="27">
        <f>E55+E56</f>
        <v>1071000</v>
      </c>
      <c r="F54" s="27">
        <f>F55+F56</f>
        <v>3019200</v>
      </c>
      <c r="G54" s="20">
        <f t="shared" si="12"/>
        <v>4158750.4000000004</v>
      </c>
      <c r="H54" s="27">
        <f t="shared" ref="H54" si="13">SUM(H55:H56)</f>
        <v>1195376.26</v>
      </c>
      <c r="I54" s="27">
        <f>I56</f>
        <v>2963374.14</v>
      </c>
      <c r="J54" s="27">
        <f>J55+J56</f>
        <v>209.76406795240621</v>
      </c>
      <c r="K54" s="20">
        <f t="shared" si="8"/>
        <v>111.61309617180206</v>
      </c>
      <c r="L54" s="20">
        <f t="shared" si="9"/>
        <v>98.150971780604138</v>
      </c>
      <c r="M54" s="7"/>
    </row>
    <row r="55" spans="1:13" ht="126" x14ac:dyDescent="0.25">
      <c r="A55" s="24" t="s">
        <v>89</v>
      </c>
      <c r="B55" s="25" t="s">
        <v>19</v>
      </c>
      <c r="C55" s="26" t="s">
        <v>90</v>
      </c>
      <c r="D55" s="27">
        <f t="shared" si="1"/>
        <v>1071000</v>
      </c>
      <c r="E55" s="27">
        <v>1071000</v>
      </c>
      <c r="F55" s="27"/>
      <c r="G55" s="20">
        <f t="shared" si="12"/>
        <v>1195376.26</v>
      </c>
      <c r="H55" s="27">
        <v>1195376.26</v>
      </c>
      <c r="I55" s="27"/>
      <c r="J55" s="20">
        <f t="shared" si="7"/>
        <v>111.61309617180206</v>
      </c>
      <c r="K55" s="20">
        <f t="shared" si="8"/>
        <v>111.61309617180206</v>
      </c>
      <c r="L55" s="20" t="e">
        <f t="shared" si="9"/>
        <v>#DIV/0!</v>
      </c>
      <c r="M55" s="7"/>
    </row>
    <row r="56" spans="1:13" ht="126" x14ac:dyDescent="0.25">
      <c r="A56" s="24" t="s">
        <v>91</v>
      </c>
      <c r="B56" s="25" t="s">
        <v>19</v>
      </c>
      <c r="C56" s="26" t="s">
        <v>448</v>
      </c>
      <c r="D56" s="27">
        <f t="shared" si="1"/>
        <v>3019200</v>
      </c>
      <c r="E56" s="27"/>
      <c r="F56" s="27">
        <v>3019200</v>
      </c>
      <c r="G56" s="20">
        <f t="shared" si="12"/>
        <v>2963374.14</v>
      </c>
      <c r="H56" s="27"/>
      <c r="I56" s="27">
        <v>2963374.14</v>
      </c>
      <c r="J56" s="20">
        <f t="shared" si="7"/>
        <v>98.150971780604138</v>
      </c>
      <c r="K56" s="20" t="e">
        <f t="shared" si="8"/>
        <v>#DIV/0!</v>
      </c>
      <c r="L56" s="20">
        <f t="shared" si="9"/>
        <v>98.150971780604138</v>
      </c>
      <c r="M56" s="7"/>
    </row>
    <row r="57" spans="1:13" ht="313.5" customHeight="1" x14ac:dyDescent="0.25">
      <c r="A57" s="24" t="s">
        <v>457</v>
      </c>
      <c r="B57" s="25" t="s">
        <v>19</v>
      </c>
      <c r="C57" s="26" t="s">
        <v>455</v>
      </c>
      <c r="D57" s="27">
        <f>E57+F57</f>
        <v>0</v>
      </c>
      <c r="E57" s="27"/>
      <c r="F57" s="27"/>
      <c r="G57" s="20">
        <f>H57+I57</f>
        <v>34665.96</v>
      </c>
      <c r="H57" s="27">
        <v>34665.96</v>
      </c>
      <c r="I57" s="27"/>
      <c r="J57" s="20" t="e">
        <f t="shared" si="7"/>
        <v>#DIV/0!</v>
      </c>
      <c r="K57" s="20"/>
      <c r="L57" s="20"/>
      <c r="M57" s="7"/>
    </row>
    <row r="58" spans="1:13" ht="31.5" x14ac:dyDescent="0.25">
      <c r="A58" s="47" t="s">
        <v>92</v>
      </c>
      <c r="B58" s="48" t="s">
        <v>19</v>
      </c>
      <c r="C58" s="49" t="s">
        <v>93</v>
      </c>
      <c r="D58" s="50">
        <f t="shared" si="1"/>
        <v>3000</v>
      </c>
      <c r="E58" s="50">
        <f>E59</f>
        <v>3000</v>
      </c>
      <c r="F58" s="50">
        <f>F59</f>
        <v>0</v>
      </c>
      <c r="G58" s="54">
        <f t="shared" si="2"/>
        <v>3257.86</v>
      </c>
      <c r="H58" s="50">
        <f>H59</f>
        <v>3257.86</v>
      </c>
      <c r="I58" s="50">
        <f>I59</f>
        <v>0</v>
      </c>
      <c r="J58" s="54">
        <f t="shared" si="7"/>
        <v>108.59533333333333</v>
      </c>
      <c r="K58" s="54">
        <f t="shared" si="8"/>
        <v>108.59533333333333</v>
      </c>
      <c r="L58" s="54" t="e">
        <f t="shared" si="9"/>
        <v>#DIV/0!</v>
      </c>
      <c r="M58" s="7"/>
    </row>
    <row r="59" spans="1:13" ht="31.5" x14ac:dyDescent="0.25">
      <c r="A59" s="24" t="s">
        <v>94</v>
      </c>
      <c r="B59" s="25" t="s">
        <v>19</v>
      </c>
      <c r="C59" s="26" t="s">
        <v>95</v>
      </c>
      <c r="D59" s="27">
        <f t="shared" si="1"/>
        <v>3000</v>
      </c>
      <c r="E59" s="27">
        <f>SUM(E60:E63)</f>
        <v>3000</v>
      </c>
      <c r="F59" s="27">
        <f>SUM(F60:F63)</f>
        <v>0</v>
      </c>
      <c r="G59" s="20">
        <f t="shared" si="2"/>
        <v>3257.86</v>
      </c>
      <c r="H59" s="27">
        <f>SUM(H60:H63)</f>
        <v>3257.86</v>
      </c>
      <c r="I59" s="27">
        <f>SUM(I60:I63)</f>
        <v>0</v>
      </c>
      <c r="J59" s="20">
        <f t="shared" si="7"/>
        <v>108.59533333333333</v>
      </c>
      <c r="K59" s="20">
        <f t="shared" si="8"/>
        <v>108.59533333333333</v>
      </c>
      <c r="L59" s="20" t="e">
        <f t="shared" si="9"/>
        <v>#DIV/0!</v>
      </c>
      <c r="M59" s="7"/>
    </row>
    <row r="60" spans="1:13" ht="47.25" x14ac:dyDescent="0.25">
      <c r="A60" s="24" t="s">
        <v>96</v>
      </c>
      <c r="B60" s="25" t="s">
        <v>19</v>
      </c>
      <c r="C60" s="26" t="s">
        <v>97</v>
      </c>
      <c r="D60" s="27">
        <f t="shared" si="1"/>
        <v>1000</v>
      </c>
      <c r="E60" s="27">
        <v>1000</v>
      </c>
      <c r="F60" s="27"/>
      <c r="G60" s="20">
        <f t="shared" si="2"/>
        <v>1105.6600000000001</v>
      </c>
      <c r="H60" s="27">
        <v>1105.6600000000001</v>
      </c>
      <c r="I60" s="27"/>
      <c r="J60" s="20">
        <f t="shared" si="7"/>
        <v>110.566</v>
      </c>
      <c r="K60" s="20">
        <f t="shared" si="8"/>
        <v>110.566</v>
      </c>
      <c r="L60" s="20" t="e">
        <f t="shared" si="9"/>
        <v>#DIV/0!</v>
      </c>
      <c r="M60" s="7"/>
    </row>
    <row r="61" spans="1:13" ht="47.25" x14ac:dyDescent="0.25">
      <c r="A61" s="24" t="s">
        <v>98</v>
      </c>
      <c r="B61" s="25" t="s">
        <v>19</v>
      </c>
      <c r="C61" s="26" t="s">
        <v>99</v>
      </c>
      <c r="D61" s="27">
        <f t="shared" si="1"/>
        <v>0</v>
      </c>
      <c r="E61" s="27"/>
      <c r="F61" s="27"/>
      <c r="G61" s="50">
        <f>H61</f>
        <v>0</v>
      </c>
      <c r="H61" s="27"/>
      <c r="I61" s="27"/>
      <c r="J61" s="20" t="e">
        <f t="shared" si="7"/>
        <v>#DIV/0!</v>
      </c>
      <c r="K61" s="20" t="e">
        <f t="shared" si="8"/>
        <v>#DIV/0!</v>
      </c>
      <c r="L61" s="20" t="e">
        <f t="shared" si="9"/>
        <v>#DIV/0!</v>
      </c>
      <c r="M61" s="7"/>
    </row>
    <row r="62" spans="1:13" ht="31.5" x14ac:dyDescent="0.25">
      <c r="A62" s="24" t="s">
        <v>100</v>
      </c>
      <c r="B62" s="25" t="s">
        <v>19</v>
      </c>
      <c r="C62" s="26" t="s">
        <v>101</v>
      </c>
      <c r="D62" s="27">
        <f t="shared" si="1"/>
        <v>0</v>
      </c>
      <c r="E62" s="27"/>
      <c r="F62" s="27"/>
      <c r="G62" s="20">
        <f t="shared" si="2"/>
        <v>193.52</v>
      </c>
      <c r="H62" s="27">
        <v>193.52</v>
      </c>
      <c r="I62" s="27"/>
      <c r="J62" s="20" t="e">
        <f t="shared" si="7"/>
        <v>#DIV/0!</v>
      </c>
      <c r="K62" s="20" t="e">
        <f t="shared" si="8"/>
        <v>#DIV/0!</v>
      </c>
      <c r="L62" s="20" t="e">
        <f t="shared" si="9"/>
        <v>#DIV/0!</v>
      </c>
      <c r="M62" s="7"/>
    </row>
    <row r="63" spans="1:13" ht="31.5" x14ac:dyDescent="0.25">
      <c r="A63" s="24" t="s">
        <v>102</v>
      </c>
      <c r="B63" s="25" t="s">
        <v>19</v>
      </c>
      <c r="C63" s="26" t="s">
        <v>103</v>
      </c>
      <c r="D63" s="27">
        <f t="shared" si="1"/>
        <v>2000</v>
      </c>
      <c r="E63" s="27">
        <v>2000</v>
      </c>
      <c r="F63" s="27"/>
      <c r="G63" s="20">
        <f t="shared" si="2"/>
        <v>1958.68</v>
      </c>
      <c r="H63" s="27">
        <v>1958.68</v>
      </c>
      <c r="I63" s="27"/>
      <c r="J63" s="20">
        <f t="shared" si="7"/>
        <v>97.933999999999997</v>
      </c>
      <c r="K63" s="20">
        <f t="shared" si="8"/>
        <v>97.933999999999997</v>
      </c>
      <c r="L63" s="20" t="e">
        <f t="shared" si="9"/>
        <v>#DIV/0!</v>
      </c>
      <c r="M63" s="7"/>
    </row>
    <row r="64" spans="1:13" ht="63" x14ac:dyDescent="0.25">
      <c r="A64" s="47" t="s">
        <v>104</v>
      </c>
      <c r="B64" s="48" t="s">
        <v>19</v>
      </c>
      <c r="C64" s="49" t="s">
        <v>105</v>
      </c>
      <c r="D64" s="50">
        <f t="shared" si="1"/>
        <v>7140000</v>
      </c>
      <c r="E64" s="50">
        <f>E65+E68</f>
        <v>7140000</v>
      </c>
      <c r="F64" s="50"/>
      <c r="G64" s="54">
        <f t="shared" si="2"/>
        <v>7105501.6499999994</v>
      </c>
      <c r="H64" s="50">
        <f>H65+H68</f>
        <v>7105501.6499999994</v>
      </c>
      <c r="I64" s="50"/>
      <c r="J64" s="54">
        <f t="shared" si="7"/>
        <v>99.516829831932768</v>
      </c>
      <c r="K64" s="54">
        <f t="shared" si="8"/>
        <v>99.516829831932768</v>
      </c>
      <c r="L64" s="54" t="e">
        <f t="shared" si="9"/>
        <v>#DIV/0!</v>
      </c>
      <c r="M64" s="7"/>
    </row>
    <row r="65" spans="1:13" ht="31.5" x14ac:dyDescent="0.25">
      <c r="A65" s="24" t="s">
        <v>106</v>
      </c>
      <c r="B65" s="25" t="s">
        <v>19</v>
      </c>
      <c r="C65" s="26" t="s">
        <v>107</v>
      </c>
      <c r="D65" s="27">
        <f t="shared" si="1"/>
        <v>5090000</v>
      </c>
      <c r="E65" s="27">
        <f t="shared" ref="E65:H66" si="14">E66</f>
        <v>5090000</v>
      </c>
      <c r="F65" s="27"/>
      <c r="G65" s="20">
        <f t="shared" si="2"/>
        <v>5054378.3499999996</v>
      </c>
      <c r="H65" s="27">
        <f t="shared" si="14"/>
        <v>5054378.3499999996</v>
      </c>
      <c r="I65" s="27"/>
      <c r="J65" s="20">
        <f t="shared" si="7"/>
        <v>99.30016404715127</v>
      </c>
      <c r="K65" s="20">
        <f t="shared" si="8"/>
        <v>99.30016404715127</v>
      </c>
      <c r="L65" s="20" t="e">
        <f t="shared" si="9"/>
        <v>#DIV/0!</v>
      </c>
      <c r="M65" s="7"/>
    </row>
    <row r="66" spans="1:13" ht="31.5" x14ac:dyDescent="0.25">
      <c r="A66" s="24" t="s">
        <v>108</v>
      </c>
      <c r="B66" s="25" t="s">
        <v>19</v>
      </c>
      <c r="C66" s="26" t="s">
        <v>109</v>
      </c>
      <c r="D66" s="27">
        <f t="shared" si="1"/>
        <v>5090000</v>
      </c>
      <c r="E66" s="27">
        <f t="shared" si="14"/>
        <v>5090000</v>
      </c>
      <c r="F66" s="27"/>
      <c r="G66" s="20">
        <f t="shared" si="2"/>
        <v>5054378.3499999996</v>
      </c>
      <c r="H66" s="27">
        <f t="shared" si="14"/>
        <v>5054378.3499999996</v>
      </c>
      <c r="I66" s="27"/>
      <c r="J66" s="20">
        <f t="shared" si="7"/>
        <v>99.30016404715127</v>
      </c>
      <c r="K66" s="20">
        <f t="shared" si="8"/>
        <v>99.30016404715127</v>
      </c>
      <c r="L66" s="20" t="e">
        <f t="shared" si="9"/>
        <v>#DIV/0!</v>
      </c>
      <c r="M66" s="7"/>
    </row>
    <row r="67" spans="1:13" ht="47.25" x14ac:dyDescent="0.25">
      <c r="A67" s="24" t="s">
        <v>110</v>
      </c>
      <c r="B67" s="25" t="s">
        <v>19</v>
      </c>
      <c r="C67" s="26" t="s">
        <v>111</v>
      </c>
      <c r="D67" s="27">
        <f t="shared" si="1"/>
        <v>5090000</v>
      </c>
      <c r="E67" s="27">
        <v>5090000</v>
      </c>
      <c r="F67" s="27"/>
      <c r="G67" s="20">
        <f t="shared" si="2"/>
        <v>5054378.3499999996</v>
      </c>
      <c r="H67" s="27">
        <v>5054378.3499999996</v>
      </c>
      <c r="I67" s="27"/>
      <c r="J67" s="20">
        <f t="shared" si="7"/>
        <v>99.30016404715127</v>
      </c>
      <c r="K67" s="20">
        <f t="shared" si="8"/>
        <v>99.30016404715127</v>
      </c>
      <c r="L67" s="20" t="e">
        <f t="shared" si="9"/>
        <v>#DIV/0!</v>
      </c>
      <c r="M67" s="7"/>
    </row>
    <row r="68" spans="1:13" ht="47.25" x14ac:dyDescent="0.25">
      <c r="A68" s="24" t="s">
        <v>402</v>
      </c>
      <c r="B68" s="25" t="s">
        <v>19</v>
      </c>
      <c r="C68" s="26" t="s">
        <v>403</v>
      </c>
      <c r="D68" s="27">
        <f>E68</f>
        <v>2050000</v>
      </c>
      <c r="E68" s="27">
        <v>2050000</v>
      </c>
      <c r="F68" s="27"/>
      <c r="G68" s="20">
        <f>H68</f>
        <v>2051123.3</v>
      </c>
      <c r="H68" s="27">
        <v>2051123.3</v>
      </c>
      <c r="I68" s="27"/>
      <c r="J68" s="20">
        <f t="shared" si="7"/>
        <v>100.05479512195122</v>
      </c>
      <c r="K68" s="20"/>
      <c r="L68" s="20"/>
      <c r="M68" s="7"/>
    </row>
    <row r="69" spans="1:13" ht="47.25" x14ac:dyDescent="0.25">
      <c r="A69" s="47" t="s">
        <v>112</v>
      </c>
      <c r="B69" s="48" t="s">
        <v>19</v>
      </c>
      <c r="C69" s="49" t="s">
        <v>113</v>
      </c>
      <c r="D69" s="50">
        <f t="shared" si="1"/>
        <v>1892000</v>
      </c>
      <c r="E69" s="50">
        <f t="shared" ref="E69:E71" si="15">E70</f>
        <v>1892000</v>
      </c>
      <c r="F69" s="50"/>
      <c r="G69" s="54">
        <f t="shared" si="2"/>
        <v>1891195.05</v>
      </c>
      <c r="H69" s="50">
        <f t="shared" ref="H69:I71" si="16">H70</f>
        <v>1891195.05</v>
      </c>
      <c r="I69" s="50">
        <f t="shared" si="16"/>
        <v>0</v>
      </c>
      <c r="J69" s="54">
        <f t="shared" si="7"/>
        <v>99.957455073995774</v>
      </c>
      <c r="K69" s="54">
        <f t="shared" si="8"/>
        <v>99.957455073995774</v>
      </c>
      <c r="L69" s="54" t="e">
        <f t="shared" si="9"/>
        <v>#DIV/0!</v>
      </c>
      <c r="M69" s="7"/>
    </row>
    <row r="70" spans="1:13" ht="141.75" x14ac:dyDescent="0.25">
      <c r="A70" s="24" t="s">
        <v>114</v>
      </c>
      <c r="B70" s="25" t="s">
        <v>19</v>
      </c>
      <c r="C70" s="26" t="s">
        <v>115</v>
      </c>
      <c r="D70" s="27">
        <f t="shared" si="1"/>
        <v>1892000</v>
      </c>
      <c r="E70" s="27">
        <f t="shared" si="15"/>
        <v>1892000</v>
      </c>
      <c r="F70" s="27"/>
      <c r="G70" s="20">
        <f t="shared" si="2"/>
        <v>1891195.05</v>
      </c>
      <c r="H70" s="27">
        <f t="shared" si="16"/>
        <v>1891195.05</v>
      </c>
      <c r="I70" s="27">
        <f t="shared" si="16"/>
        <v>0</v>
      </c>
      <c r="J70" s="20">
        <f t="shared" si="7"/>
        <v>99.957455073995774</v>
      </c>
      <c r="K70" s="20">
        <f t="shared" si="8"/>
        <v>99.957455073995774</v>
      </c>
      <c r="L70" s="20" t="e">
        <f t="shared" si="9"/>
        <v>#DIV/0!</v>
      </c>
      <c r="M70" s="7"/>
    </row>
    <row r="71" spans="1:13" ht="173.25" x14ac:dyDescent="0.25">
      <c r="A71" s="24" t="s">
        <v>116</v>
      </c>
      <c r="B71" s="25" t="s">
        <v>19</v>
      </c>
      <c r="C71" s="26" t="s">
        <v>117</v>
      </c>
      <c r="D71" s="27">
        <f t="shared" si="1"/>
        <v>1892000</v>
      </c>
      <c r="E71" s="27">
        <f t="shared" si="15"/>
        <v>1892000</v>
      </c>
      <c r="F71" s="27"/>
      <c r="G71" s="20">
        <f t="shared" si="2"/>
        <v>1891195.05</v>
      </c>
      <c r="H71" s="27">
        <f t="shared" si="16"/>
        <v>1891195.05</v>
      </c>
      <c r="I71" s="27">
        <f t="shared" si="16"/>
        <v>0</v>
      </c>
      <c r="J71" s="20">
        <f t="shared" si="7"/>
        <v>99.957455073995774</v>
      </c>
      <c r="K71" s="20">
        <f t="shared" si="8"/>
        <v>99.957455073995774</v>
      </c>
      <c r="L71" s="20" t="e">
        <f t="shared" si="9"/>
        <v>#DIV/0!</v>
      </c>
      <c r="M71" s="7"/>
    </row>
    <row r="72" spans="1:13" ht="173.25" x14ac:dyDescent="0.25">
      <c r="A72" s="24" t="s">
        <v>118</v>
      </c>
      <c r="B72" s="25" t="s">
        <v>19</v>
      </c>
      <c r="C72" s="26" t="s">
        <v>119</v>
      </c>
      <c r="D72" s="27">
        <f t="shared" si="1"/>
        <v>1892000</v>
      </c>
      <c r="E72" s="27">
        <v>1892000</v>
      </c>
      <c r="F72" s="27"/>
      <c r="G72" s="20">
        <f t="shared" si="2"/>
        <v>1891195.05</v>
      </c>
      <c r="H72" s="27">
        <v>1891195.05</v>
      </c>
      <c r="I72" s="27"/>
      <c r="J72" s="20">
        <f t="shared" si="7"/>
        <v>99.957455073995774</v>
      </c>
      <c r="K72" s="20">
        <f t="shared" si="8"/>
        <v>99.957455073995774</v>
      </c>
      <c r="L72" s="20" t="e">
        <f t="shared" si="9"/>
        <v>#DIV/0!</v>
      </c>
      <c r="M72" s="7"/>
    </row>
    <row r="73" spans="1:13" ht="31.5" x14ac:dyDescent="0.25">
      <c r="A73" s="47" t="s">
        <v>120</v>
      </c>
      <c r="B73" s="64" t="s">
        <v>19</v>
      </c>
      <c r="C73" s="65" t="s">
        <v>121</v>
      </c>
      <c r="D73" s="50">
        <f t="shared" si="1"/>
        <v>501000</v>
      </c>
      <c r="E73" s="50">
        <f>E74+E88+E90+E93</f>
        <v>501000</v>
      </c>
      <c r="F73" s="50">
        <f>F74+F88+F90+F93</f>
        <v>0</v>
      </c>
      <c r="G73" s="54">
        <f t="shared" si="2"/>
        <v>474612.83</v>
      </c>
      <c r="H73" s="50">
        <f>H74+H88+H90+H93+H85</f>
        <v>474612.83</v>
      </c>
      <c r="I73" s="50">
        <f>I74+I88+I90+I93</f>
        <v>0</v>
      </c>
      <c r="J73" s="54">
        <f t="shared" si="7"/>
        <v>94.733099800399202</v>
      </c>
      <c r="K73" s="54">
        <f t="shared" si="8"/>
        <v>94.733099800399202</v>
      </c>
      <c r="L73" s="54" t="e">
        <f t="shared" si="9"/>
        <v>#DIV/0!</v>
      </c>
      <c r="M73" s="7"/>
    </row>
    <row r="74" spans="1:13" ht="63" x14ac:dyDescent="0.25">
      <c r="A74" s="68" t="s">
        <v>360</v>
      </c>
      <c r="B74" s="66" t="s">
        <v>19</v>
      </c>
      <c r="C74" s="67" t="s">
        <v>361</v>
      </c>
      <c r="D74" s="63">
        <f>E74+F74</f>
        <v>78000</v>
      </c>
      <c r="E74" s="27">
        <f>E77+E79+E81+E83+E87+E86+E75+E76</f>
        <v>78000</v>
      </c>
      <c r="F74" s="27">
        <f>F77+F79+F81+F83</f>
        <v>0</v>
      </c>
      <c r="G74" s="20">
        <f>H74+I74</f>
        <v>71300</v>
      </c>
      <c r="H74" s="27">
        <f>H77+H79+H81+H83+H75+H87+H86+H76</f>
        <v>71300</v>
      </c>
      <c r="I74" s="27">
        <f>I77+I79+I81+I83</f>
        <v>0</v>
      </c>
      <c r="J74" s="20">
        <f t="shared" si="7"/>
        <v>91.410256410256409</v>
      </c>
      <c r="K74" s="20">
        <f t="shared" si="8"/>
        <v>91.410256410256409</v>
      </c>
      <c r="L74" s="20" t="e">
        <f t="shared" si="9"/>
        <v>#DIV/0!</v>
      </c>
      <c r="M74" s="7"/>
    </row>
    <row r="75" spans="1:13" ht="142.5" customHeight="1" x14ac:dyDescent="0.25">
      <c r="A75" s="68" t="s">
        <v>408</v>
      </c>
      <c r="B75" s="66" t="s">
        <v>19</v>
      </c>
      <c r="C75" s="67" t="s">
        <v>405</v>
      </c>
      <c r="D75" s="63">
        <f>E75+F75</f>
        <v>14000</v>
      </c>
      <c r="E75" s="27">
        <v>14000</v>
      </c>
      <c r="F75" s="27"/>
      <c r="G75" s="20">
        <f>H75+I75</f>
        <v>12850</v>
      </c>
      <c r="H75" s="27">
        <v>12850</v>
      </c>
      <c r="I75" s="27"/>
      <c r="J75" s="20">
        <f t="shared" si="7"/>
        <v>91.785714285714278</v>
      </c>
      <c r="K75" s="20"/>
      <c r="L75" s="20"/>
      <c r="M75" s="7"/>
    </row>
    <row r="76" spans="1:13" ht="150" customHeight="1" x14ac:dyDescent="0.25">
      <c r="A76" s="68" t="s">
        <v>458</v>
      </c>
      <c r="B76" s="66" t="s">
        <v>19</v>
      </c>
      <c r="C76" s="67" t="s">
        <v>453</v>
      </c>
      <c r="D76" s="63">
        <f>E76</f>
        <v>1000</v>
      </c>
      <c r="E76" s="27">
        <v>1000</v>
      </c>
      <c r="F76" s="27"/>
      <c r="G76" s="20">
        <f>H76</f>
        <v>250</v>
      </c>
      <c r="H76" s="27">
        <v>250</v>
      </c>
      <c r="I76" s="27"/>
      <c r="J76" s="20">
        <f t="shared" si="7"/>
        <v>25</v>
      </c>
      <c r="K76" s="20"/>
      <c r="L76" s="20"/>
      <c r="M76" s="7"/>
    </row>
    <row r="77" spans="1:13" ht="126" x14ac:dyDescent="0.25">
      <c r="A77" s="68" t="s">
        <v>362</v>
      </c>
      <c r="B77" s="66" t="s">
        <v>19</v>
      </c>
      <c r="C77" s="67" t="s">
        <v>363</v>
      </c>
      <c r="D77" s="63">
        <f t="shared" ref="D77:D100" si="17">E77+F77</f>
        <v>13000</v>
      </c>
      <c r="E77" s="27">
        <f>E78</f>
        <v>13000</v>
      </c>
      <c r="F77" s="27">
        <f>F78</f>
        <v>0</v>
      </c>
      <c r="G77" s="20">
        <f t="shared" ref="G77:G92" si="18">H77+I77</f>
        <v>12500</v>
      </c>
      <c r="H77" s="27">
        <f>H78</f>
        <v>12500</v>
      </c>
      <c r="I77" s="27">
        <f>I78</f>
        <v>0</v>
      </c>
      <c r="J77" s="20">
        <f t="shared" si="7"/>
        <v>96.15384615384616</v>
      </c>
      <c r="K77" s="20">
        <f t="shared" si="8"/>
        <v>96.15384615384616</v>
      </c>
      <c r="L77" s="54" t="e">
        <f t="shared" si="9"/>
        <v>#DIV/0!</v>
      </c>
      <c r="M77" s="7"/>
    </row>
    <row r="78" spans="1:13" ht="145.5" customHeight="1" x14ac:dyDescent="0.25">
      <c r="A78" s="68" t="s">
        <v>364</v>
      </c>
      <c r="B78" s="66" t="s">
        <v>19</v>
      </c>
      <c r="C78" s="67" t="s">
        <v>365</v>
      </c>
      <c r="D78" s="63">
        <f t="shared" si="17"/>
        <v>13000</v>
      </c>
      <c r="E78" s="27">
        <v>13000</v>
      </c>
      <c r="F78" s="27"/>
      <c r="G78" s="20">
        <f t="shared" si="18"/>
        <v>12500</v>
      </c>
      <c r="H78" s="27">
        <v>12500</v>
      </c>
      <c r="I78" s="50"/>
      <c r="J78" s="20">
        <f t="shared" si="7"/>
        <v>96.15384615384616</v>
      </c>
      <c r="K78" s="20">
        <f t="shared" si="8"/>
        <v>96.15384615384616</v>
      </c>
      <c r="L78" s="54" t="e">
        <f t="shared" si="9"/>
        <v>#DIV/0!</v>
      </c>
      <c r="M78" s="7"/>
    </row>
    <row r="79" spans="1:13" ht="110.25" x14ac:dyDescent="0.25">
      <c r="A79" s="68" t="s">
        <v>366</v>
      </c>
      <c r="B79" s="66" t="s">
        <v>19</v>
      </c>
      <c r="C79" s="67" t="s">
        <v>367</v>
      </c>
      <c r="D79" s="63">
        <f t="shared" si="17"/>
        <v>1000</v>
      </c>
      <c r="E79" s="27">
        <f>E80</f>
        <v>1000</v>
      </c>
      <c r="F79" s="27">
        <f>F80</f>
        <v>0</v>
      </c>
      <c r="G79" s="20">
        <f t="shared" si="18"/>
        <v>1000</v>
      </c>
      <c r="H79" s="27">
        <f>H80</f>
        <v>1000</v>
      </c>
      <c r="I79" s="27">
        <f>I80</f>
        <v>0</v>
      </c>
      <c r="J79" s="20">
        <f t="shared" si="7"/>
        <v>100</v>
      </c>
      <c r="K79" s="20">
        <f t="shared" si="8"/>
        <v>100</v>
      </c>
      <c r="L79" s="54" t="e">
        <f t="shared" si="9"/>
        <v>#DIV/0!</v>
      </c>
      <c r="M79" s="7"/>
    </row>
    <row r="80" spans="1:13" ht="157.5" x14ac:dyDescent="0.25">
      <c r="A80" s="68" t="s">
        <v>368</v>
      </c>
      <c r="B80" s="66" t="s">
        <v>19</v>
      </c>
      <c r="C80" s="67" t="s">
        <v>369</v>
      </c>
      <c r="D80" s="63">
        <f t="shared" si="17"/>
        <v>1000</v>
      </c>
      <c r="E80" s="27">
        <v>1000</v>
      </c>
      <c r="F80" s="27"/>
      <c r="G80" s="20">
        <f t="shared" si="18"/>
        <v>1000</v>
      </c>
      <c r="H80" s="27">
        <v>1000</v>
      </c>
      <c r="I80" s="50"/>
      <c r="J80" s="20">
        <f t="shared" si="7"/>
        <v>100</v>
      </c>
      <c r="K80" s="20">
        <f t="shared" si="8"/>
        <v>100</v>
      </c>
      <c r="L80" s="54" t="e">
        <f t="shared" si="9"/>
        <v>#DIV/0!</v>
      </c>
      <c r="M80" s="7"/>
    </row>
    <row r="81" spans="1:13" ht="141.75" x14ac:dyDescent="0.25">
      <c r="A81" s="68" t="s">
        <v>370</v>
      </c>
      <c r="B81" s="66" t="s">
        <v>19</v>
      </c>
      <c r="C81" s="67" t="s">
        <v>371</v>
      </c>
      <c r="D81" s="63">
        <f t="shared" si="17"/>
        <v>1000</v>
      </c>
      <c r="E81" s="27">
        <f>E82</f>
        <v>1000</v>
      </c>
      <c r="F81" s="27">
        <f>F82</f>
        <v>0</v>
      </c>
      <c r="G81" s="20">
        <f t="shared" si="18"/>
        <v>1000</v>
      </c>
      <c r="H81" s="27">
        <f>H82</f>
        <v>1000</v>
      </c>
      <c r="I81" s="27">
        <f>I82</f>
        <v>0</v>
      </c>
      <c r="J81" s="20">
        <f t="shared" si="7"/>
        <v>100</v>
      </c>
      <c r="K81" s="20">
        <f t="shared" si="8"/>
        <v>100</v>
      </c>
      <c r="L81" s="54" t="e">
        <f t="shared" si="9"/>
        <v>#DIV/0!</v>
      </c>
      <c r="M81" s="7"/>
    </row>
    <row r="82" spans="1:13" ht="204.75" x14ac:dyDescent="0.25">
      <c r="A82" s="68" t="s">
        <v>372</v>
      </c>
      <c r="B82" s="66" t="s">
        <v>19</v>
      </c>
      <c r="C82" s="67" t="s">
        <v>373</v>
      </c>
      <c r="D82" s="63">
        <f t="shared" si="17"/>
        <v>1000</v>
      </c>
      <c r="E82" s="27">
        <v>1000</v>
      </c>
      <c r="F82" s="27"/>
      <c r="G82" s="20">
        <f t="shared" si="18"/>
        <v>1000</v>
      </c>
      <c r="H82" s="27">
        <v>1000</v>
      </c>
      <c r="I82" s="50"/>
      <c r="J82" s="20">
        <f t="shared" si="7"/>
        <v>100</v>
      </c>
      <c r="K82" s="20">
        <f t="shared" si="8"/>
        <v>100</v>
      </c>
      <c r="L82" s="54" t="e">
        <f t="shared" si="9"/>
        <v>#DIV/0!</v>
      </c>
      <c r="M82" s="7"/>
    </row>
    <row r="83" spans="1:13" ht="118.5" customHeight="1" x14ac:dyDescent="0.25">
      <c r="A83" s="68" t="s">
        <v>374</v>
      </c>
      <c r="B83" s="66" t="s">
        <v>19</v>
      </c>
      <c r="C83" s="67" t="s">
        <v>375</v>
      </c>
      <c r="D83" s="63">
        <f t="shared" si="17"/>
        <v>11000</v>
      </c>
      <c r="E83" s="27">
        <f>E84</f>
        <v>11000</v>
      </c>
      <c r="F83" s="27">
        <f>F84</f>
        <v>0</v>
      </c>
      <c r="G83" s="20">
        <f t="shared" si="18"/>
        <v>6950</v>
      </c>
      <c r="H83" s="27">
        <f>H84</f>
        <v>6950</v>
      </c>
      <c r="I83" s="27">
        <f>I84</f>
        <v>0</v>
      </c>
      <c r="J83" s="20">
        <f t="shared" si="7"/>
        <v>63.181818181818187</v>
      </c>
      <c r="K83" s="20">
        <f t="shared" si="8"/>
        <v>63.181818181818187</v>
      </c>
      <c r="L83" s="54" t="e">
        <f t="shared" si="9"/>
        <v>#DIV/0!</v>
      </c>
      <c r="M83" s="7"/>
    </row>
    <row r="84" spans="1:13" ht="210.75" customHeight="1" x14ac:dyDescent="0.25">
      <c r="A84" s="68" t="s">
        <v>376</v>
      </c>
      <c r="B84" s="66" t="s">
        <v>19</v>
      </c>
      <c r="C84" s="67" t="s">
        <v>377</v>
      </c>
      <c r="D84" s="63">
        <f t="shared" si="17"/>
        <v>11000</v>
      </c>
      <c r="E84" s="27">
        <v>11000</v>
      </c>
      <c r="F84" s="50"/>
      <c r="G84" s="20">
        <f t="shared" si="18"/>
        <v>6950</v>
      </c>
      <c r="H84" s="27">
        <v>6950</v>
      </c>
      <c r="I84" s="50"/>
      <c r="J84" s="20">
        <f t="shared" si="7"/>
        <v>63.181818181818187</v>
      </c>
      <c r="K84" s="20">
        <f t="shared" si="8"/>
        <v>63.181818181818187</v>
      </c>
      <c r="L84" s="54" t="e">
        <f t="shared" si="9"/>
        <v>#DIV/0!</v>
      </c>
      <c r="M84" s="7"/>
    </row>
    <row r="85" spans="1:13" ht="162.75" customHeight="1" x14ac:dyDescent="0.25">
      <c r="A85" s="68" t="s">
        <v>459</v>
      </c>
      <c r="B85" s="66" t="s">
        <v>19</v>
      </c>
      <c r="C85" s="67" t="s">
        <v>454</v>
      </c>
      <c r="D85" s="63">
        <f>E85+F85</f>
        <v>0</v>
      </c>
      <c r="E85" s="27"/>
      <c r="F85" s="50"/>
      <c r="G85" s="20">
        <f>H85+I85</f>
        <v>2000</v>
      </c>
      <c r="H85" s="27">
        <v>2000</v>
      </c>
      <c r="I85" s="50"/>
      <c r="J85" s="20" t="e">
        <f t="shared" si="7"/>
        <v>#DIV/0!</v>
      </c>
      <c r="K85" s="20"/>
      <c r="L85" s="54"/>
      <c r="M85" s="7"/>
    </row>
    <row r="86" spans="1:13" ht="147.75" customHeight="1" x14ac:dyDescent="0.25">
      <c r="A86" s="68" t="str">
        <f>[2]Доходы!$A$88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6" s="66" t="s">
        <v>19</v>
      </c>
      <c r="C86" s="67" t="s">
        <v>444</v>
      </c>
      <c r="D86" s="63">
        <f>E86</f>
        <v>5000</v>
      </c>
      <c r="E86" s="27">
        <v>5000</v>
      </c>
      <c r="F86" s="50"/>
      <c r="G86" s="20">
        <f>H86</f>
        <v>5000</v>
      </c>
      <c r="H86" s="27">
        <v>5000</v>
      </c>
      <c r="I86" s="50"/>
      <c r="J86" s="20">
        <f t="shared" si="7"/>
        <v>100</v>
      </c>
      <c r="K86" s="20">
        <f t="shared" si="8"/>
        <v>100</v>
      </c>
      <c r="L86" s="54"/>
      <c r="M86" s="7"/>
    </row>
    <row r="87" spans="1:13" ht="146.25" customHeight="1" x14ac:dyDescent="0.25">
      <c r="A87" s="68" t="str">
        <f>[2]Доходы!$A$88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7" s="66" t="s">
        <v>19</v>
      </c>
      <c r="C87" s="67" t="s">
        <v>407</v>
      </c>
      <c r="D87" s="63">
        <f>E87+F87</f>
        <v>32000</v>
      </c>
      <c r="E87" s="27">
        <v>32000</v>
      </c>
      <c r="F87" s="50"/>
      <c r="G87" s="20">
        <f>H87+I87</f>
        <v>31750</v>
      </c>
      <c r="H87" s="27">
        <v>31750</v>
      </c>
      <c r="I87" s="50"/>
      <c r="J87" s="20">
        <f t="shared" si="7"/>
        <v>99.21875</v>
      </c>
      <c r="K87" s="20"/>
      <c r="L87" s="54"/>
      <c r="M87" s="7"/>
    </row>
    <row r="88" spans="1:13" ht="63" x14ac:dyDescent="0.25">
      <c r="A88" s="68" t="s">
        <v>378</v>
      </c>
      <c r="B88" s="66" t="s">
        <v>19</v>
      </c>
      <c r="C88" s="67" t="s">
        <v>379</v>
      </c>
      <c r="D88" s="63">
        <f t="shared" si="17"/>
        <v>0</v>
      </c>
      <c r="E88" s="27">
        <f>E89</f>
        <v>0</v>
      </c>
      <c r="F88" s="27">
        <f>F89</f>
        <v>0</v>
      </c>
      <c r="G88" s="20">
        <f t="shared" si="18"/>
        <v>0</v>
      </c>
      <c r="H88" s="27">
        <f>H89</f>
        <v>0</v>
      </c>
      <c r="I88" s="27">
        <f>I89</f>
        <v>0</v>
      </c>
      <c r="J88" s="20" t="e">
        <f t="shared" si="7"/>
        <v>#DIV/0!</v>
      </c>
      <c r="K88" s="20" t="e">
        <f t="shared" si="8"/>
        <v>#DIV/0!</v>
      </c>
      <c r="L88" s="54" t="e">
        <f t="shared" si="9"/>
        <v>#DIV/0!</v>
      </c>
      <c r="M88" s="7"/>
    </row>
    <row r="89" spans="1:13" ht="94.5" x14ac:dyDescent="0.25">
      <c r="A89" s="68" t="s">
        <v>380</v>
      </c>
      <c r="B89" s="66" t="s">
        <v>19</v>
      </c>
      <c r="C89" s="67" t="s">
        <v>381</v>
      </c>
      <c r="D89" s="63">
        <f t="shared" si="17"/>
        <v>0</v>
      </c>
      <c r="E89" s="27"/>
      <c r="F89" s="50"/>
      <c r="G89" s="20">
        <f t="shared" si="18"/>
        <v>0</v>
      </c>
      <c r="H89" s="50"/>
      <c r="I89" s="50"/>
      <c r="J89" s="20" t="e">
        <f t="shared" si="7"/>
        <v>#DIV/0!</v>
      </c>
      <c r="K89" s="20" t="e">
        <f t="shared" si="8"/>
        <v>#DIV/0!</v>
      </c>
      <c r="L89" s="54" t="e">
        <f t="shared" si="9"/>
        <v>#DIV/0!</v>
      </c>
      <c r="M89" s="7"/>
    </row>
    <row r="90" spans="1:13" ht="204.75" x14ac:dyDescent="0.25">
      <c r="A90" s="68" t="s">
        <v>382</v>
      </c>
      <c r="B90" s="66" t="s">
        <v>19</v>
      </c>
      <c r="C90" s="67" t="s">
        <v>383</v>
      </c>
      <c r="D90" s="63">
        <f t="shared" si="17"/>
        <v>0</v>
      </c>
      <c r="E90" s="27">
        <f>E91</f>
        <v>0</v>
      </c>
      <c r="F90" s="27">
        <f>F91</f>
        <v>0</v>
      </c>
      <c r="G90" s="20">
        <f t="shared" si="18"/>
        <v>0</v>
      </c>
      <c r="H90" s="27">
        <f>H91</f>
        <v>0</v>
      </c>
      <c r="I90" s="27">
        <f>I91</f>
        <v>0</v>
      </c>
      <c r="J90" s="20" t="e">
        <f t="shared" si="7"/>
        <v>#DIV/0!</v>
      </c>
      <c r="K90" s="20" t="e">
        <f t="shared" si="8"/>
        <v>#DIV/0!</v>
      </c>
      <c r="L90" s="54" t="e">
        <f t="shared" si="9"/>
        <v>#DIV/0!</v>
      </c>
      <c r="M90" s="7"/>
    </row>
    <row r="91" spans="1:13" ht="110.25" x14ac:dyDescent="0.25">
      <c r="A91" s="68" t="s">
        <v>384</v>
      </c>
      <c r="B91" s="66" t="s">
        <v>19</v>
      </c>
      <c r="C91" s="67" t="s">
        <v>385</v>
      </c>
      <c r="D91" s="63">
        <f t="shared" si="17"/>
        <v>0</v>
      </c>
      <c r="E91" s="27">
        <f>E92</f>
        <v>0</v>
      </c>
      <c r="F91" s="27">
        <f>F92</f>
        <v>0</v>
      </c>
      <c r="G91" s="20">
        <f t="shared" si="18"/>
        <v>0</v>
      </c>
      <c r="H91" s="27">
        <f>H92</f>
        <v>0</v>
      </c>
      <c r="I91" s="27">
        <f>I92</f>
        <v>0</v>
      </c>
      <c r="J91" s="20" t="e">
        <f t="shared" si="7"/>
        <v>#DIV/0!</v>
      </c>
      <c r="K91" s="20" t="e">
        <f t="shared" si="8"/>
        <v>#DIV/0!</v>
      </c>
      <c r="L91" s="54" t="e">
        <f t="shared" si="9"/>
        <v>#DIV/0!</v>
      </c>
      <c r="M91" s="7"/>
    </row>
    <row r="92" spans="1:13" ht="141.75" x14ac:dyDescent="0.25">
      <c r="A92" s="68" t="s">
        <v>386</v>
      </c>
      <c r="B92" s="66" t="s">
        <v>19</v>
      </c>
      <c r="C92" s="67" t="s">
        <v>387</v>
      </c>
      <c r="D92" s="63">
        <f t="shared" si="17"/>
        <v>0</v>
      </c>
      <c r="E92" s="27"/>
      <c r="F92" s="50"/>
      <c r="G92" s="20">
        <f t="shared" si="18"/>
        <v>0</v>
      </c>
      <c r="H92" s="50"/>
      <c r="I92" s="50"/>
      <c r="J92" s="20" t="e">
        <f t="shared" si="7"/>
        <v>#DIV/0!</v>
      </c>
      <c r="K92" s="20" t="e">
        <f t="shared" si="8"/>
        <v>#DIV/0!</v>
      </c>
      <c r="L92" s="54" t="e">
        <f t="shared" si="9"/>
        <v>#DIV/0!</v>
      </c>
      <c r="M92" s="7"/>
    </row>
    <row r="93" spans="1:13" ht="31.5" x14ac:dyDescent="0.25">
      <c r="A93" s="68" t="s">
        <v>388</v>
      </c>
      <c r="B93" s="66" t="s">
        <v>19</v>
      </c>
      <c r="C93" s="67" t="s">
        <v>389</v>
      </c>
      <c r="D93" s="63">
        <f t="shared" si="17"/>
        <v>423000</v>
      </c>
      <c r="E93" s="27">
        <f>E94+E96+E99</f>
        <v>423000</v>
      </c>
      <c r="F93" s="27">
        <f>F94+F96+F99</f>
        <v>0</v>
      </c>
      <c r="G93" s="20">
        <f t="shared" si="2"/>
        <v>401312.83</v>
      </c>
      <c r="H93" s="27">
        <f>H94+H96+H99</f>
        <v>401312.83</v>
      </c>
      <c r="I93" s="27">
        <f>I94+I96+I99</f>
        <v>0</v>
      </c>
      <c r="J93" s="20">
        <f t="shared" si="7"/>
        <v>94.873009456264782</v>
      </c>
      <c r="K93" s="20">
        <f t="shared" si="8"/>
        <v>94.873009456264782</v>
      </c>
      <c r="L93" s="20" t="e">
        <f t="shared" si="9"/>
        <v>#DIV/0!</v>
      </c>
      <c r="M93" s="7"/>
    </row>
    <row r="94" spans="1:13" ht="78.75" x14ac:dyDescent="0.25">
      <c r="A94" s="68" t="s">
        <v>390</v>
      </c>
      <c r="B94" s="66" t="s">
        <v>19</v>
      </c>
      <c r="C94" s="67" t="s">
        <v>391</v>
      </c>
      <c r="D94" s="63">
        <f t="shared" si="17"/>
        <v>0</v>
      </c>
      <c r="E94" s="27">
        <f>E95</f>
        <v>0</v>
      </c>
      <c r="F94" s="27">
        <f>F95</f>
        <v>0</v>
      </c>
      <c r="G94" s="20">
        <f t="shared" si="2"/>
        <v>0</v>
      </c>
      <c r="H94" s="27">
        <f>H95</f>
        <v>0</v>
      </c>
      <c r="I94" s="27">
        <f>I95</f>
        <v>0</v>
      </c>
      <c r="J94" s="20" t="e">
        <f t="shared" si="7"/>
        <v>#DIV/0!</v>
      </c>
      <c r="K94" s="20" t="e">
        <f t="shared" si="8"/>
        <v>#DIV/0!</v>
      </c>
      <c r="L94" s="20" t="e">
        <f t="shared" si="9"/>
        <v>#DIV/0!</v>
      </c>
      <c r="M94" s="7"/>
    </row>
    <row r="95" spans="1:13" ht="204.75" x14ac:dyDescent="0.25">
      <c r="A95" s="68" t="s">
        <v>392</v>
      </c>
      <c r="B95" s="66" t="s">
        <v>19</v>
      </c>
      <c r="C95" s="67" t="s">
        <v>393</v>
      </c>
      <c r="D95" s="63">
        <f t="shared" si="17"/>
        <v>0</v>
      </c>
      <c r="E95" s="27"/>
      <c r="F95" s="27"/>
      <c r="G95" s="20">
        <f t="shared" si="2"/>
        <v>0</v>
      </c>
      <c r="H95" s="27"/>
      <c r="I95" s="27"/>
      <c r="J95" s="20" t="e">
        <f t="shared" si="7"/>
        <v>#DIV/0!</v>
      </c>
      <c r="K95" s="20" t="e">
        <f t="shared" si="8"/>
        <v>#DIV/0!</v>
      </c>
      <c r="L95" s="20" t="e">
        <f t="shared" si="9"/>
        <v>#DIV/0!</v>
      </c>
      <c r="M95" s="7"/>
    </row>
    <row r="96" spans="1:13" ht="141.75" x14ac:dyDescent="0.25">
      <c r="A96" s="68" t="s">
        <v>394</v>
      </c>
      <c r="B96" s="66" t="s">
        <v>19</v>
      </c>
      <c r="C96" s="67" t="s">
        <v>395</v>
      </c>
      <c r="D96" s="63">
        <f t="shared" si="17"/>
        <v>292000</v>
      </c>
      <c r="E96" s="27">
        <f>E97+E98</f>
        <v>292000</v>
      </c>
      <c r="F96" s="27">
        <f>F97</f>
        <v>0</v>
      </c>
      <c r="G96" s="20">
        <f t="shared" ref="G96:G147" si="19">H96+I96</f>
        <v>280507.95</v>
      </c>
      <c r="H96" s="27">
        <f>H97+H98</f>
        <v>280507.95</v>
      </c>
      <c r="I96" s="27">
        <f>I97+I98</f>
        <v>0</v>
      </c>
      <c r="J96" s="20">
        <f t="shared" si="7"/>
        <v>96.06436643835616</v>
      </c>
      <c r="K96" s="20">
        <f t="shared" si="8"/>
        <v>96.06436643835616</v>
      </c>
      <c r="L96" s="20" t="e">
        <f t="shared" si="9"/>
        <v>#DIV/0!</v>
      </c>
      <c r="M96" s="7"/>
    </row>
    <row r="97" spans="1:13" ht="126.75" thickBot="1" x14ac:dyDescent="0.3">
      <c r="A97" s="68" t="s">
        <v>396</v>
      </c>
      <c r="B97" s="66" t="s">
        <v>19</v>
      </c>
      <c r="C97" s="67" t="s">
        <v>397</v>
      </c>
      <c r="D97" s="63">
        <f t="shared" si="17"/>
        <v>290000</v>
      </c>
      <c r="E97" s="27">
        <v>290000</v>
      </c>
      <c r="F97" s="27"/>
      <c r="G97" s="20">
        <f t="shared" si="19"/>
        <v>277808.45</v>
      </c>
      <c r="H97" s="27">
        <v>277808.45</v>
      </c>
      <c r="I97" s="27"/>
      <c r="J97" s="27">
        <f t="shared" si="7"/>
        <v>95.796017241379317</v>
      </c>
      <c r="K97" s="27">
        <f t="shared" si="8"/>
        <v>95.796017241379317</v>
      </c>
      <c r="L97" s="27" t="e">
        <f t="shared" si="9"/>
        <v>#DIV/0!</v>
      </c>
      <c r="M97" s="7"/>
    </row>
    <row r="98" spans="1:13" ht="102.75" x14ac:dyDescent="0.25">
      <c r="A98" s="69" t="s">
        <v>404</v>
      </c>
      <c r="B98" s="66" t="s">
        <v>19</v>
      </c>
      <c r="C98" s="67" t="str">
        <f>[3]Доходы!$S$106</f>
        <v xml:space="preserve"> 000 1161012901 0000 140</v>
      </c>
      <c r="D98" s="63">
        <f>E98+F98</f>
        <v>2000</v>
      </c>
      <c r="E98" s="27">
        <v>2000</v>
      </c>
      <c r="F98" s="27"/>
      <c r="G98" s="20">
        <f>H98+I98</f>
        <v>2699.5</v>
      </c>
      <c r="H98" s="27">
        <v>2699.5</v>
      </c>
      <c r="I98" s="27"/>
      <c r="J98" s="27">
        <f t="shared" si="7"/>
        <v>134.97499999999999</v>
      </c>
      <c r="K98" s="27">
        <f t="shared" si="8"/>
        <v>134.97499999999999</v>
      </c>
      <c r="L98" s="27" t="e">
        <f t="shared" si="9"/>
        <v>#DIV/0!</v>
      </c>
      <c r="M98" s="7"/>
    </row>
    <row r="99" spans="1:13" ht="31.5" x14ac:dyDescent="0.25">
      <c r="A99" s="68" t="s">
        <v>398</v>
      </c>
      <c r="B99" s="66" t="s">
        <v>19</v>
      </c>
      <c r="C99" s="67" t="s">
        <v>399</v>
      </c>
      <c r="D99" s="63">
        <f t="shared" si="17"/>
        <v>131000</v>
      </c>
      <c r="E99" s="27">
        <f>E100</f>
        <v>131000</v>
      </c>
      <c r="F99" s="27">
        <f>F100</f>
        <v>0</v>
      </c>
      <c r="G99" s="20">
        <f t="shared" si="19"/>
        <v>120804.88</v>
      </c>
      <c r="H99" s="27">
        <f>H100</f>
        <v>120804.88</v>
      </c>
      <c r="I99" s="27">
        <f>I100</f>
        <v>0</v>
      </c>
      <c r="J99" s="20">
        <f t="shared" ref="J99:L101" si="20">G99/D99*100</f>
        <v>92.217465648854969</v>
      </c>
      <c r="K99" s="20">
        <f t="shared" si="20"/>
        <v>92.217465648854969</v>
      </c>
      <c r="L99" s="20" t="e">
        <f t="shared" si="20"/>
        <v>#DIV/0!</v>
      </c>
      <c r="M99" s="7"/>
    </row>
    <row r="100" spans="1:13" ht="173.25" x14ac:dyDescent="0.25">
      <c r="A100" s="68" t="s">
        <v>400</v>
      </c>
      <c r="B100" s="66" t="s">
        <v>19</v>
      </c>
      <c r="C100" s="67" t="s">
        <v>401</v>
      </c>
      <c r="D100" s="63">
        <f t="shared" si="17"/>
        <v>131000</v>
      </c>
      <c r="E100" s="27">
        <v>131000</v>
      </c>
      <c r="F100" s="27"/>
      <c r="G100" s="20">
        <f t="shared" si="19"/>
        <v>120804.88</v>
      </c>
      <c r="H100" s="27">
        <v>120804.88</v>
      </c>
      <c r="I100" s="27"/>
      <c r="J100" s="20">
        <f t="shared" si="20"/>
        <v>92.217465648854969</v>
      </c>
      <c r="K100" s="20">
        <f t="shared" si="20"/>
        <v>92.217465648854969</v>
      </c>
      <c r="L100" s="20" t="e">
        <f t="shared" si="20"/>
        <v>#DIV/0!</v>
      </c>
      <c r="M100" s="7"/>
    </row>
    <row r="101" spans="1:13" ht="31.5" x14ac:dyDescent="0.25">
      <c r="A101" s="47" t="s">
        <v>122</v>
      </c>
      <c r="B101" s="48" t="s">
        <v>19</v>
      </c>
      <c r="C101" s="49" t="s">
        <v>123</v>
      </c>
      <c r="D101" s="50">
        <f t="shared" ref="D101:D147" si="21">E101+F101</f>
        <v>-71800</v>
      </c>
      <c r="E101" s="50">
        <f t="shared" ref="E101:F101" si="22">E105+E102</f>
        <v>800000</v>
      </c>
      <c r="F101" s="50">
        <f t="shared" si="22"/>
        <v>-871800</v>
      </c>
      <c r="G101" s="54">
        <f t="shared" si="19"/>
        <v>-60957.610000000102</v>
      </c>
      <c r="H101" s="50">
        <f>H105+H102</f>
        <v>782874.85</v>
      </c>
      <c r="I101" s="50">
        <f>I105+I103+I104+I107</f>
        <v>-843832.46000000008</v>
      </c>
      <c r="J101" s="54">
        <f t="shared" si="20"/>
        <v>84.899178272980649</v>
      </c>
      <c r="K101" s="54">
        <f t="shared" si="20"/>
        <v>97.85935624999999</v>
      </c>
      <c r="L101" s="54">
        <f t="shared" si="20"/>
        <v>96.791977517779316</v>
      </c>
      <c r="M101" s="7"/>
    </row>
    <row r="102" spans="1:13" ht="15.75" x14ac:dyDescent="0.25">
      <c r="A102" s="24" t="s">
        <v>124</v>
      </c>
      <c r="B102" s="25" t="s">
        <v>19</v>
      </c>
      <c r="C102" s="26" t="s">
        <v>125</v>
      </c>
      <c r="D102" s="27">
        <f t="shared" si="21"/>
        <v>-971800</v>
      </c>
      <c r="E102" s="27">
        <f>E103+E104</f>
        <v>0</v>
      </c>
      <c r="F102" s="27">
        <f>F103+F104</f>
        <v>-971800</v>
      </c>
      <c r="G102" s="20">
        <f t="shared" si="19"/>
        <v>-971469.93</v>
      </c>
      <c r="H102" s="27">
        <f>H103+H104</f>
        <v>0</v>
      </c>
      <c r="I102" s="27">
        <f>I103+I104</f>
        <v>-971469.93</v>
      </c>
      <c r="J102" s="27"/>
      <c r="K102" s="27"/>
      <c r="L102" s="27"/>
      <c r="M102" s="7"/>
    </row>
    <row r="103" spans="1:13" ht="15.75" x14ac:dyDescent="0.25">
      <c r="A103" s="24" t="s">
        <v>124</v>
      </c>
      <c r="B103" s="25" t="s">
        <v>19</v>
      </c>
      <c r="C103" s="26" t="s">
        <v>339</v>
      </c>
      <c r="D103" s="27">
        <f t="shared" si="21"/>
        <v>0</v>
      </c>
      <c r="E103" s="27"/>
      <c r="F103" s="27"/>
      <c r="G103" s="20">
        <f t="shared" si="19"/>
        <v>0</v>
      </c>
      <c r="H103" s="27"/>
      <c r="I103" s="27"/>
      <c r="J103" s="20" t="e">
        <f t="shared" ref="J103:L109" si="23">G103/D103*100</f>
        <v>#DIV/0!</v>
      </c>
      <c r="K103" s="27"/>
      <c r="L103" s="27"/>
      <c r="M103" s="7"/>
    </row>
    <row r="104" spans="1:13" ht="47.25" x14ac:dyDescent="0.25">
      <c r="A104" s="24" t="s">
        <v>126</v>
      </c>
      <c r="B104" s="25" t="s">
        <v>19</v>
      </c>
      <c r="C104" s="26" t="s">
        <v>336</v>
      </c>
      <c r="D104" s="27">
        <f t="shared" si="21"/>
        <v>-971800</v>
      </c>
      <c r="E104" s="27"/>
      <c r="F104" s="27">
        <v>-971800</v>
      </c>
      <c r="G104" s="20">
        <f>I104</f>
        <v>-971469.93</v>
      </c>
      <c r="H104" s="27"/>
      <c r="I104" s="27">
        <v>-971469.93</v>
      </c>
      <c r="J104" s="20">
        <f t="shared" si="23"/>
        <v>99.966035192426432</v>
      </c>
      <c r="K104" s="27"/>
      <c r="L104" s="27"/>
      <c r="M104" s="7"/>
    </row>
    <row r="105" spans="1:13" ht="15.75" x14ac:dyDescent="0.25">
      <c r="A105" s="24" t="s">
        <v>127</v>
      </c>
      <c r="B105" s="25" t="s">
        <v>19</v>
      </c>
      <c r="C105" s="26" t="s">
        <v>128</v>
      </c>
      <c r="D105" s="27">
        <f t="shared" si="21"/>
        <v>900000</v>
      </c>
      <c r="E105" s="27">
        <f t="shared" ref="E105:H105" si="24">SUM(E106:E107)</f>
        <v>800000</v>
      </c>
      <c r="F105" s="27">
        <f t="shared" si="24"/>
        <v>100000</v>
      </c>
      <c r="G105" s="20">
        <f t="shared" si="19"/>
        <v>782874.85</v>
      </c>
      <c r="H105" s="27">
        <f t="shared" si="24"/>
        <v>782874.85</v>
      </c>
      <c r="I105" s="27"/>
      <c r="J105" s="20">
        <f t="shared" si="23"/>
        <v>86.986094444444433</v>
      </c>
      <c r="K105" s="20">
        <f t="shared" si="23"/>
        <v>97.85935624999999</v>
      </c>
      <c r="L105" s="20">
        <f t="shared" si="23"/>
        <v>0</v>
      </c>
      <c r="M105" s="7"/>
    </row>
    <row r="106" spans="1:13" ht="31.5" x14ac:dyDescent="0.25">
      <c r="A106" s="24" t="s">
        <v>129</v>
      </c>
      <c r="B106" s="25" t="s">
        <v>19</v>
      </c>
      <c r="C106" s="26" t="s">
        <v>130</v>
      </c>
      <c r="D106" s="27">
        <f t="shared" si="21"/>
        <v>800000</v>
      </c>
      <c r="E106" s="27">
        <v>800000</v>
      </c>
      <c r="F106" s="27"/>
      <c r="G106" s="20">
        <f t="shared" si="19"/>
        <v>782874.85</v>
      </c>
      <c r="H106" s="27">
        <v>782874.85</v>
      </c>
      <c r="I106" s="27"/>
      <c r="J106" s="20">
        <f t="shared" si="23"/>
        <v>97.85935624999999</v>
      </c>
      <c r="K106" s="20">
        <f t="shared" si="23"/>
        <v>97.85935624999999</v>
      </c>
      <c r="L106" s="20" t="e">
        <f t="shared" si="23"/>
        <v>#DIV/0!</v>
      </c>
      <c r="M106" s="7"/>
    </row>
    <row r="107" spans="1:13" ht="31.5" x14ac:dyDescent="0.25">
      <c r="A107" s="24" t="s">
        <v>131</v>
      </c>
      <c r="B107" s="25" t="s">
        <v>19</v>
      </c>
      <c r="C107" s="26" t="s">
        <v>406</v>
      </c>
      <c r="D107" s="27">
        <f t="shared" si="21"/>
        <v>100000</v>
      </c>
      <c r="E107" s="27"/>
      <c r="F107" s="27">
        <v>100000</v>
      </c>
      <c r="G107" s="20">
        <f t="shared" si="19"/>
        <v>127637.47</v>
      </c>
      <c r="H107" s="27"/>
      <c r="I107" s="27">
        <v>127637.47</v>
      </c>
      <c r="J107" s="20">
        <f t="shared" si="23"/>
        <v>127.63747000000001</v>
      </c>
      <c r="K107" s="20" t="e">
        <f t="shared" si="23"/>
        <v>#DIV/0!</v>
      </c>
      <c r="L107" s="20">
        <f t="shared" si="23"/>
        <v>127.63747000000001</v>
      </c>
      <c r="M107" s="7"/>
    </row>
    <row r="108" spans="1:13" ht="31.5" x14ac:dyDescent="0.25">
      <c r="A108" s="47" t="s">
        <v>132</v>
      </c>
      <c r="B108" s="48" t="s">
        <v>19</v>
      </c>
      <c r="C108" s="49" t="s">
        <v>133</v>
      </c>
      <c r="D108" s="50">
        <f t="shared" ref="D108:I108" si="25">D109+D145</f>
        <v>408983044</v>
      </c>
      <c r="E108" s="50">
        <f t="shared" si="25"/>
        <v>387130044</v>
      </c>
      <c r="F108" s="50">
        <f t="shared" si="25"/>
        <v>54481600</v>
      </c>
      <c r="G108" s="50">
        <f t="shared" si="25"/>
        <v>405893431.75</v>
      </c>
      <c r="H108" s="50">
        <f t="shared" si="25"/>
        <v>384040752.98000002</v>
      </c>
      <c r="I108" s="50">
        <f t="shared" si="25"/>
        <v>54291254.5</v>
      </c>
      <c r="J108" s="54">
        <f t="shared" si="23"/>
        <v>99.244562263564163</v>
      </c>
      <c r="K108" s="54">
        <f t="shared" si="23"/>
        <v>99.20200173872324</v>
      </c>
      <c r="L108" s="54">
        <f t="shared" si="23"/>
        <v>99.650624247452342</v>
      </c>
      <c r="M108" s="7"/>
    </row>
    <row r="109" spans="1:13" ht="78.75" x14ac:dyDescent="0.25">
      <c r="A109" s="47" t="s">
        <v>134</v>
      </c>
      <c r="B109" s="48" t="s">
        <v>19</v>
      </c>
      <c r="C109" s="49" t="s">
        <v>135</v>
      </c>
      <c r="D109" s="50">
        <f>D110+D116+D122+D137</f>
        <v>416025844</v>
      </c>
      <c r="E109" s="50">
        <f>E110+E116+E122+E137</f>
        <v>394168944</v>
      </c>
      <c r="F109" s="50">
        <f>F110+F116+F122+F138+F137</f>
        <v>54485500</v>
      </c>
      <c r="G109" s="50">
        <f>G110+G116+G122+G137</f>
        <v>412959638.68000001</v>
      </c>
      <c r="H109" s="50">
        <f>H110+H116+H122+H137</f>
        <v>391103059.91000003</v>
      </c>
      <c r="I109" s="50">
        <f>I110+I116+I122+I138+I137</f>
        <v>54295154.5</v>
      </c>
      <c r="J109" s="50">
        <f t="shared" si="23"/>
        <v>99.26297720100294</v>
      </c>
      <c r="K109" s="50">
        <f t="shared" si="23"/>
        <v>99.222190348410606</v>
      </c>
      <c r="L109" s="50">
        <f t="shared" si="23"/>
        <v>99.650649255306462</v>
      </c>
      <c r="M109" s="7"/>
    </row>
    <row r="110" spans="1:13" ht="31.5" x14ac:dyDescent="0.25">
      <c r="A110" s="24" t="s">
        <v>136</v>
      </c>
      <c r="B110" s="25" t="s">
        <v>19</v>
      </c>
      <c r="C110" s="26" t="s">
        <v>410</v>
      </c>
      <c r="D110" s="27">
        <f>D111</f>
        <v>164787500</v>
      </c>
      <c r="E110" s="27">
        <f>E111+E115</f>
        <v>150467700</v>
      </c>
      <c r="F110" s="27">
        <f>F111+F115</f>
        <v>43048200</v>
      </c>
      <c r="G110" s="27">
        <f>G111</f>
        <v>164787500</v>
      </c>
      <c r="H110" s="27">
        <f>H111+H115</f>
        <v>150467700</v>
      </c>
      <c r="I110" s="27">
        <f>I111+I115</f>
        <v>43048200</v>
      </c>
      <c r="J110" s="20">
        <f t="shared" ref="J110:L115" si="26">G110/D110*100</f>
        <v>100</v>
      </c>
      <c r="K110" s="20">
        <f t="shared" si="26"/>
        <v>100</v>
      </c>
      <c r="L110" s="20">
        <f t="shared" si="26"/>
        <v>100</v>
      </c>
      <c r="M110" s="7"/>
    </row>
    <row r="111" spans="1:13" ht="31.5" x14ac:dyDescent="0.25">
      <c r="A111" s="24" t="s">
        <v>137</v>
      </c>
      <c r="B111" s="25" t="s">
        <v>19</v>
      </c>
      <c r="C111" s="26" t="s">
        <v>411</v>
      </c>
      <c r="D111" s="27">
        <f>D112+D113+D115</f>
        <v>164787500</v>
      </c>
      <c r="E111" s="27">
        <f t="shared" ref="E111:I111" si="27">E112+E113</f>
        <v>134079700</v>
      </c>
      <c r="F111" s="27">
        <f t="shared" si="27"/>
        <v>43048200</v>
      </c>
      <c r="G111" s="27">
        <f>G112+G113+G115</f>
        <v>164787500</v>
      </c>
      <c r="H111" s="27">
        <f t="shared" si="27"/>
        <v>134079700</v>
      </c>
      <c r="I111" s="27">
        <f t="shared" si="27"/>
        <v>43048200</v>
      </c>
      <c r="J111" s="20">
        <f t="shared" si="26"/>
        <v>100</v>
      </c>
      <c r="K111" s="20">
        <f t="shared" si="26"/>
        <v>100</v>
      </c>
      <c r="L111" s="20">
        <f t="shared" si="26"/>
        <v>100</v>
      </c>
      <c r="M111" s="7"/>
    </row>
    <row r="112" spans="1:13" ht="47.25" x14ac:dyDescent="0.25">
      <c r="A112" s="24" t="s">
        <v>138</v>
      </c>
      <c r="B112" s="25" t="s">
        <v>19</v>
      </c>
      <c r="C112" s="26" t="s">
        <v>412</v>
      </c>
      <c r="D112" s="27">
        <f t="shared" si="21"/>
        <v>134079700</v>
      </c>
      <c r="E112" s="27">
        <v>134079700</v>
      </c>
      <c r="F112" s="27"/>
      <c r="G112" s="20">
        <f t="shared" si="19"/>
        <v>134079700</v>
      </c>
      <c r="H112" s="27">
        <v>134079700</v>
      </c>
      <c r="I112" s="27"/>
      <c r="J112" s="20">
        <f t="shared" si="26"/>
        <v>100</v>
      </c>
      <c r="K112" s="20">
        <f t="shared" si="26"/>
        <v>100</v>
      </c>
      <c r="L112" s="20" t="e">
        <f t="shared" si="26"/>
        <v>#DIV/0!</v>
      </c>
      <c r="M112" s="7"/>
    </row>
    <row r="113" spans="1:13" ht="47.25" x14ac:dyDescent="0.25">
      <c r="A113" s="24" t="s">
        <v>139</v>
      </c>
      <c r="B113" s="25" t="s">
        <v>19</v>
      </c>
      <c r="C113" s="26" t="s">
        <v>413</v>
      </c>
      <c r="D113" s="27">
        <f>E113+F113-28728400</f>
        <v>14319800</v>
      </c>
      <c r="E113" s="27"/>
      <c r="F113" s="27">
        <v>43048200</v>
      </c>
      <c r="G113" s="20">
        <f>H113+I113-28728400</f>
        <v>14319800</v>
      </c>
      <c r="H113" s="27"/>
      <c r="I113" s="27">
        <v>43048200</v>
      </c>
      <c r="J113" s="20">
        <f t="shared" si="26"/>
        <v>100</v>
      </c>
      <c r="K113" s="20" t="e">
        <f t="shared" si="26"/>
        <v>#DIV/0!</v>
      </c>
      <c r="L113" s="20">
        <f t="shared" si="26"/>
        <v>100</v>
      </c>
      <c r="M113" s="7"/>
    </row>
    <row r="114" spans="1:13" ht="47.25" x14ac:dyDescent="0.25">
      <c r="A114" s="24" t="s">
        <v>140</v>
      </c>
      <c r="B114" s="25" t="s">
        <v>19</v>
      </c>
      <c r="C114" s="26" t="s">
        <v>414</v>
      </c>
      <c r="D114" s="27">
        <f t="shared" si="21"/>
        <v>0</v>
      </c>
      <c r="E114" s="27"/>
      <c r="F114" s="27"/>
      <c r="G114" s="20">
        <f t="shared" si="19"/>
        <v>0</v>
      </c>
      <c r="H114" s="27"/>
      <c r="I114" s="27"/>
      <c r="J114" s="27"/>
      <c r="K114" s="27"/>
      <c r="L114" s="27"/>
      <c r="M114" s="7"/>
    </row>
    <row r="115" spans="1:13" ht="63" x14ac:dyDescent="0.25">
      <c r="A115" s="24" t="s">
        <v>141</v>
      </c>
      <c r="B115" s="25" t="s">
        <v>19</v>
      </c>
      <c r="C115" s="26" t="s">
        <v>415</v>
      </c>
      <c r="D115" s="27">
        <f t="shared" si="21"/>
        <v>16388000</v>
      </c>
      <c r="E115" s="27">
        <v>16388000</v>
      </c>
      <c r="F115" s="27"/>
      <c r="G115" s="20">
        <f t="shared" si="19"/>
        <v>16388000</v>
      </c>
      <c r="H115" s="27">
        <v>16388000</v>
      </c>
      <c r="I115" s="27"/>
      <c r="J115" s="20">
        <f t="shared" si="26"/>
        <v>100</v>
      </c>
      <c r="K115" s="27"/>
      <c r="L115" s="27"/>
      <c r="M115" s="7"/>
    </row>
    <row r="116" spans="1:13" ht="47.25" x14ac:dyDescent="0.25">
      <c r="A116" s="47" t="s">
        <v>142</v>
      </c>
      <c r="B116" s="48" t="s">
        <v>19</v>
      </c>
      <c r="C116" s="49" t="s">
        <v>416</v>
      </c>
      <c r="D116" s="50">
        <f t="shared" si="21"/>
        <v>74659644</v>
      </c>
      <c r="E116" s="50">
        <f>E118+E119+E117</f>
        <v>66168744</v>
      </c>
      <c r="F116" s="50">
        <f t="shared" ref="F116" si="28">F118+F119</f>
        <v>8490900</v>
      </c>
      <c r="G116" s="54">
        <f t="shared" si="19"/>
        <v>72046331.359999999</v>
      </c>
      <c r="H116" s="50">
        <f>H118+H119+H117</f>
        <v>63555776.859999999</v>
      </c>
      <c r="I116" s="50">
        <f>I118+I119+I117</f>
        <v>8490554.5</v>
      </c>
      <c r="J116" s="54">
        <f>G116/D116*100</f>
        <v>96.499698498428415</v>
      </c>
      <c r="K116" s="54">
        <f>H116/E116*100</f>
        <v>96.051055253519706</v>
      </c>
      <c r="L116" s="54">
        <f>I116/F116*100</f>
        <v>99.995930937827566</v>
      </c>
      <c r="M116" s="7"/>
    </row>
    <row r="117" spans="1:13" ht="31.5" x14ac:dyDescent="0.25">
      <c r="A117" s="24" t="s">
        <v>351</v>
      </c>
      <c r="B117" s="25" t="s">
        <v>19</v>
      </c>
      <c r="C117" s="26" t="s">
        <v>417</v>
      </c>
      <c r="D117" s="27">
        <f t="shared" si="21"/>
        <v>2758000</v>
      </c>
      <c r="E117" s="27">
        <v>2758000</v>
      </c>
      <c r="F117" s="27"/>
      <c r="G117" s="20">
        <f t="shared" si="19"/>
        <v>2758000</v>
      </c>
      <c r="H117" s="27">
        <v>2758000</v>
      </c>
      <c r="I117" s="27"/>
      <c r="J117" s="27"/>
      <c r="K117" s="27"/>
      <c r="L117" s="27"/>
      <c r="M117" s="7"/>
    </row>
    <row r="118" spans="1:13" ht="63" x14ac:dyDescent="0.25">
      <c r="A118" s="24" t="s">
        <v>450</v>
      </c>
      <c r="B118" s="25" t="s">
        <v>19</v>
      </c>
      <c r="C118" s="26" t="s">
        <v>449</v>
      </c>
      <c r="D118" s="27">
        <f t="shared" si="21"/>
        <v>1387000</v>
      </c>
      <c r="E118" s="27">
        <v>1387000</v>
      </c>
      <c r="F118" s="27"/>
      <c r="G118" s="20">
        <f t="shared" si="19"/>
        <v>911079.85</v>
      </c>
      <c r="H118" s="27">
        <v>911079.85</v>
      </c>
      <c r="I118" s="27"/>
      <c r="J118" s="27"/>
      <c r="K118" s="27"/>
      <c r="L118" s="27"/>
      <c r="M118" s="7"/>
    </row>
    <row r="119" spans="1:13" ht="15.75" x14ac:dyDescent="0.25">
      <c r="A119" s="24" t="s">
        <v>143</v>
      </c>
      <c r="B119" s="25" t="s">
        <v>19</v>
      </c>
      <c r="C119" s="26" t="s">
        <v>418</v>
      </c>
      <c r="D119" s="27">
        <f t="shared" si="21"/>
        <v>70514644</v>
      </c>
      <c r="E119" s="27">
        <f t="shared" ref="E119:I119" si="29">E120+E121</f>
        <v>62023744</v>
      </c>
      <c r="F119" s="27">
        <f t="shared" si="29"/>
        <v>8490900</v>
      </c>
      <c r="G119" s="20">
        <f t="shared" si="19"/>
        <v>68377251.50999999</v>
      </c>
      <c r="H119" s="27">
        <f t="shared" si="29"/>
        <v>59886697.009999998</v>
      </c>
      <c r="I119" s="27">
        <f t="shared" si="29"/>
        <v>8490554.5</v>
      </c>
      <c r="J119" s="20">
        <f t="shared" ref="J119:L121" si="30">G119/D119*100</f>
        <v>96.968867218559581</v>
      </c>
      <c r="K119" s="20">
        <f t="shared" si="30"/>
        <v>96.55446954314786</v>
      </c>
      <c r="L119" s="20">
        <f t="shared" si="30"/>
        <v>99.995930937827566</v>
      </c>
      <c r="M119" s="7"/>
    </row>
    <row r="120" spans="1:13" ht="31.5" x14ac:dyDescent="0.25">
      <c r="A120" s="24" t="s">
        <v>144</v>
      </c>
      <c r="B120" s="25" t="s">
        <v>19</v>
      </c>
      <c r="C120" s="26" t="s">
        <v>419</v>
      </c>
      <c r="D120" s="27">
        <f t="shared" si="21"/>
        <v>62023744</v>
      </c>
      <c r="E120" s="27">
        <v>62023744</v>
      </c>
      <c r="F120" s="27"/>
      <c r="G120" s="20">
        <f t="shared" si="19"/>
        <v>59886697.009999998</v>
      </c>
      <c r="H120" s="27">
        <v>59886697.009999998</v>
      </c>
      <c r="I120" s="27"/>
      <c r="J120" s="20">
        <f t="shared" si="30"/>
        <v>96.55446954314786</v>
      </c>
      <c r="K120" s="20">
        <f t="shared" si="30"/>
        <v>96.55446954314786</v>
      </c>
      <c r="L120" s="20" t="e">
        <f t="shared" si="30"/>
        <v>#DIV/0!</v>
      </c>
      <c r="M120" s="7"/>
    </row>
    <row r="121" spans="1:13" ht="31.5" x14ac:dyDescent="0.25">
      <c r="A121" s="24" t="s">
        <v>145</v>
      </c>
      <c r="B121" s="25" t="s">
        <v>19</v>
      </c>
      <c r="C121" s="26" t="s">
        <v>420</v>
      </c>
      <c r="D121" s="27">
        <f t="shared" si="21"/>
        <v>8490900</v>
      </c>
      <c r="E121" s="27"/>
      <c r="F121" s="27">
        <v>8490900</v>
      </c>
      <c r="G121" s="20">
        <f t="shared" si="19"/>
        <v>8490554.5</v>
      </c>
      <c r="H121" s="27"/>
      <c r="I121" s="27">
        <v>8490554.5</v>
      </c>
      <c r="J121" s="20">
        <f t="shared" si="30"/>
        <v>99.995930937827566</v>
      </c>
      <c r="K121" s="27"/>
      <c r="L121" s="27"/>
      <c r="M121" s="7"/>
    </row>
    <row r="122" spans="1:13" ht="31.5" x14ac:dyDescent="0.25">
      <c r="A122" s="47" t="s">
        <v>146</v>
      </c>
      <c r="B122" s="48" t="s">
        <v>19</v>
      </c>
      <c r="C122" s="49" t="s">
        <v>421</v>
      </c>
      <c r="D122" s="50">
        <f t="shared" si="21"/>
        <v>172235100</v>
      </c>
      <c r="E122" s="50">
        <f>E123+E125+E127+E129+E132+E135</f>
        <v>171288700</v>
      </c>
      <c r="F122" s="50">
        <f>F123+F125+F127+F129+F132+F134+F135</f>
        <v>946400</v>
      </c>
      <c r="G122" s="54">
        <f t="shared" si="19"/>
        <v>172207360</v>
      </c>
      <c r="H122" s="50">
        <f>H123+H125+H127+H129+H132+H135</f>
        <v>171260960</v>
      </c>
      <c r="I122" s="27">
        <f>I123+I125+I127+I129+I132+I134+I135</f>
        <v>946400</v>
      </c>
      <c r="J122" s="54">
        <f>G122/D122*100</f>
        <v>99.983894107530929</v>
      </c>
      <c r="K122" s="54">
        <f>H122/E122*100</f>
        <v>99.983805119660545</v>
      </c>
      <c r="L122" s="54">
        <f>I122/F122*100</f>
        <v>100</v>
      </c>
      <c r="M122" s="7"/>
    </row>
    <row r="123" spans="1:13" ht="94.5" x14ac:dyDescent="0.25">
      <c r="A123" s="24" t="s">
        <v>147</v>
      </c>
      <c r="B123" s="25" t="s">
        <v>19</v>
      </c>
      <c r="C123" s="26" t="s">
        <v>422</v>
      </c>
      <c r="D123" s="27">
        <f t="shared" si="21"/>
        <v>0</v>
      </c>
      <c r="E123" s="27">
        <f>E124</f>
        <v>0</v>
      </c>
      <c r="F123" s="27">
        <f>F124</f>
        <v>0</v>
      </c>
      <c r="G123" s="20">
        <f t="shared" si="19"/>
        <v>0</v>
      </c>
      <c r="H123" s="27">
        <f>H124</f>
        <v>0</v>
      </c>
      <c r="I123" s="27">
        <f>I124</f>
        <v>0</v>
      </c>
      <c r="J123" s="27"/>
      <c r="K123" s="27"/>
      <c r="L123" s="27"/>
      <c r="M123" s="7"/>
    </row>
    <row r="124" spans="1:13" ht="110.25" x14ac:dyDescent="0.25">
      <c r="A124" s="24" t="s">
        <v>148</v>
      </c>
      <c r="B124" s="25" t="s">
        <v>19</v>
      </c>
      <c r="C124" s="26" t="s">
        <v>423</v>
      </c>
      <c r="D124" s="27">
        <f t="shared" si="21"/>
        <v>0</v>
      </c>
      <c r="E124" s="27"/>
      <c r="F124" s="27"/>
      <c r="G124" s="20">
        <f t="shared" si="19"/>
        <v>0</v>
      </c>
      <c r="H124" s="27"/>
      <c r="I124" s="27"/>
      <c r="J124" s="27"/>
      <c r="K124" s="27"/>
      <c r="L124" s="27"/>
      <c r="M124" s="7"/>
    </row>
    <row r="125" spans="1:13" ht="63" x14ac:dyDescent="0.25">
      <c r="A125" s="24" t="s">
        <v>149</v>
      </c>
      <c r="B125" s="25" t="s">
        <v>19</v>
      </c>
      <c r="C125" s="26" t="s">
        <v>424</v>
      </c>
      <c r="D125" s="27">
        <f t="shared" si="21"/>
        <v>829600</v>
      </c>
      <c r="E125" s="27">
        <f>E126</f>
        <v>0</v>
      </c>
      <c r="F125" s="27">
        <v>829600</v>
      </c>
      <c r="G125" s="20">
        <f t="shared" si="19"/>
        <v>829600</v>
      </c>
      <c r="H125" s="27">
        <f>H126</f>
        <v>0</v>
      </c>
      <c r="I125" s="27">
        <f>I126</f>
        <v>829600</v>
      </c>
      <c r="J125" s="20">
        <f t="shared" ref="J125:L131" si="31">G125/D125*100</f>
        <v>100</v>
      </c>
      <c r="K125" s="20" t="e">
        <f t="shared" si="31"/>
        <v>#DIV/0!</v>
      </c>
      <c r="L125" s="20">
        <f t="shared" si="31"/>
        <v>100</v>
      </c>
      <c r="M125" s="7"/>
    </row>
    <row r="126" spans="1:13" ht="78.75" x14ac:dyDescent="0.25">
      <c r="A126" s="24" t="s">
        <v>150</v>
      </c>
      <c r="B126" s="25" t="s">
        <v>19</v>
      </c>
      <c r="C126" s="26" t="s">
        <v>425</v>
      </c>
      <c r="D126" s="27">
        <f t="shared" si="21"/>
        <v>829600</v>
      </c>
      <c r="E126" s="27"/>
      <c r="F126" s="27">
        <v>829600</v>
      </c>
      <c r="G126" s="20">
        <f t="shared" si="19"/>
        <v>829600</v>
      </c>
      <c r="H126" s="27">
        <v>0</v>
      </c>
      <c r="I126" s="27">
        <v>829600</v>
      </c>
      <c r="J126" s="20">
        <f t="shared" si="31"/>
        <v>100</v>
      </c>
      <c r="K126" s="20" t="e">
        <f t="shared" si="31"/>
        <v>#DIV/0!</v>
      </c>
      <c r="L126" s="20">
        <f t="shared" si="31"/>
        <v>100</v>
      </c>
      <c r="M126" s="7"/>
    </row>
    <row r="127" spans="1:13" ht="78.75" x14ac:dyDescent="0.25">
      <c r="A127" s="24" t="s">
        <v>151</v>
      </c>
      <c r="B127" s="25" t="s">
        <v>19</v>
      </c>
      <c r="C127" s="26" t="s">
        <v>426</v>
      </c>
      <c r="D127" s="27">
        <f t="shared" si="21"/>
        <v>11671200</v>
      </c>
      <c r="E127" s="27">
        <f>E128</f>
        <v>11671200</v>
      </c>
      <c r="F127" s="27">
        <f>F128</f>
        <v>0</v>
      </c>
      <c r="G127" s="20">
        <f t="shared" si="19"/>
        <v>11671200</v>
      </c>
      <c r="H127" s="27">
        <f>H128</f>
        <v>11671200</v>
      </c>
      <c r="I127" s="27">
        <f>I128</f>
        <v>0</v>
      </c>
      <c r="J127" s="20">
        <f t="shared" si="31"/>
        <v>100</v>
      </c>
      <c r="K127" s="20">
        <f t="shared" si="31"/>
        <v>100</v>
      </c>
      <c r="L127" s="20" t="e">
        <f t="shared" si="31"/>
        <v>#DIV/0!</v>
      </c>
      <c r="M127" s="7"/>
    </row>
    <row r="128" spans="1:13" ht="78.75" x14ac:dyDescent="0.25">
      <c r="A128" s="24" t="s">
        <v>152</v>
      </c>
      <c r="B128" s="25" t="s">
        <v>19</v>
      </c>
      <c r="C128" s="26" t="s">
        <v>427</v>
      </c>
      <c r="D128" s="27">
        <f t="shared" si="21"/>
        <v>11671200</v>
      </c>
      <c r="E128" s="27">
        <v>11671200</v>
      </c>
      <c r="F128" s="27"/>
      <c r="G128" s="20">
        <f t="shared" si="19"/>
        <v>11671200</v>
      </c>
      <c r="H128" s="27">
        <v>11671200</v>
      </c>
      <c r="I128" s="27"/>
      <c r="J128" s="20">
        <f t="shared" si="31"/>
        <v>100</v>
      </c>
      <c r="K128" s="20">
        <f t="shared" si="31"/>
        <v>100</v>
      </c>
      <c r="L128" s="20" t="e">
        <f t="shared" si="31"/>
        <v>#DIV/0!</v>
      </c>
      <c r="M128" s="7"/>
    </row>
    <row r="129" spans="1:13" ht="63" x14ac:dyDescent="0.25">
      <c r="A129" s="24" t="s">
        <v>153</v>
      </c>
      <c r="B129" s="25" t="s">
        <v>19</v>
      </c>
      <c r="C129" s="26" t="s">
        <v>428</v>
      </c>
      <c r="D129" s="27">
        <f t="shared" si="21"/>
        <v>7477000</v>
      </c>
      <c r="E129" s="27">
        <f>E130+E131</f>
        <v>7360200</v>
      </c>
      <c r="F129" s="27">
        <f>F130+F131</f>
        <v>116800</v>
      </c>
      <c r="G129" s="20">
        <f t="shared" si="19"/>
        <v>7449260</v>
      </c>
      <c r="H129" s="27">
        <f>H130+H131</f>
        <v>7332460</v>
      </c>
      <c r="I129" s="27">
        <f>I130+I131</f>
        <v>116800</v>
      </c>
      <c r="J129" s="20">
        <f t="shared" si="31"/>
        <v>99.628995586465166</v>
      </c>
      <c r="K129" s="20">
        <f t="shared" si="31"/>
        <v>99.623108067715549</v>
      </c>
      <c r="L129" s="20">
        <f t="shared" si="31"/>
        <v>100</v>
      </c>
      <c r="M129" s="7"/>
    </row>
    <row r="130" spans="1:13" ht="78.75" x14ac:dyDescent="0.25">
      <c r="A130" s="24" t="s">
        <v>154</v>
      </c>
      <c r="B130" s="25" t="s">
        <v>19</v>
      </c>
      <c r="C130" s="26" t="s">
        <v>429</v>
      </c>
      <c r="D130" s="27">
        <f t="shared" si="21"/>
        <v>7360200</v>
      </c>
      <c r="E130" s="27">
        <v>7360200</v>
      </c>
      <c r="F130" s="27"/>
      <c r="G130" s="20">
        <f t="shared" si="19"/>
        <v>7332460</v>
      </c>
      <c r="H130" s="27">
        <v>7332460</v>
      </c>
      <c r="I130" s="27"/>
      <c r="J130" s="20">
        <f t="shared" si="31"/>
        <v>99.623108067715549</v>
      </c>
      <c r="K130" s="20">
        <f t="shared" si="31"/>
        <v>99.623108067715549</v>
      </c>
      <c r="L130" s="20" t="e">
        <f t="shared" si="31"/>
        <v>#DIV/0!</v>
      </c>
      <c r="M130" s="7"/>
    </row>
    <row r="131" spans="1:13" ht="63" x14ac:dyDescent="0.25">
      <c r="A131" s="24" t="s">
        <v>155</v>
      </c>
      <c r="B131" s="25" t="s">
        <v>19</v>
      </c>
      <c r="C131" s="26" t="s">
        <v>432</v>
      </c>
      <c r="D131" s="27">
        <f t="shared" si="21"/>
        <v>116800</v>
      </c>
      <c r="E131" s="27"/>
      <c r="F131" s="27">
        <v>116800</v>
      </c>
      <c r="G131" s="20">
        <f t="shared" si="19"/>
        <v>116800</v>
      </c>
      <c r="H131" s="27"/>
      <c r="I131" s="27">
        <v>116800</v>
      </c>
      <c r="J131" s="20">
        <f t="shared" si="31"/>
        <v>100</v>
      </c>
      <c r="K131" s="20" t="e">
        <f t="shared" si="31"/>
        <v>#DIV/0!</v>
      </c>
      <c r="L131" s="20">
        <f t="shared" si="31"/>
        <v>100</v>
      </c>
      <c r="M131" s="7"/>
    </row>
    <row r="132" spans="1:13" ht="63" x14ac:dyDescent="0.25">
      <c r="A132" s="24" t="s">
        <v>156</v>
      </c>
      <c r="B132" s="25" t="s">
        <v>19</v>
      </c>
      <c r="C132" s="26" t="s">
        <v>430</v>
      </c>
      <c r="D132" s="27">
        <f t="shared" si="21"/>
        <v>8800</v>
      </c>
      <c r="E132" s="27">
        <f>E133+E134</f>
        <v>8800</v>
      </c>
      <c r="F132" s="27"/>
      <c r="G132" s="20">
        <f t="shared" si="19"/>
        <v>8800</v>
      </c>
      <c r="H132" s="27">
        <f>H134</f>
        <v>8800</v>
      </c>
      <c r="I132" s="27"/>
      <c r="J132" s="27"/>
      <c r="K132" s="27"/>
      <c r="L132" s="27"/>
      <c r="M132" s="7"/>
    </row>
    <row r="133" spans="1:13" ht="78.75" x14ac:dyDescent="0.25">
      <c r="A133" s="24" t="s">
        <v>157</v>
      </c>
      <c r="B133" s="25" t="s">
        <v>19</v>
      </c>
      <c r="C133" s="26" t="s">
        <v>431</v>
      </c>
      <c r="D133" s="27">
        <f t="shared" si="21"/>
        <v>0</v>
      </c>
      <c r="E133" s="27"/>
      <c r="F133" s="27"/>
      <c r="G133" s="20">
        <f t="shared" si="19"/>
        <v>0</v>
      </c>
      <c r="H133" s="27"/>
      <c r="I133" s="27"/>
      <c r="J133" s="27"/>
      <c r="K133" s="27"/>
      <c r="L133" s="27"/>
      <c r="M133" s="7"/>
    </row>
    <row r="134" spans="1:13" ht="31.5" x14ac:dyDescent="0.25">
      <c r="A134" s="24" t="s">
        <v>355</v>
      </c>
      <c r="B134" s="25" t="s">
        <v>19</v>
      </c>
      <c r="C134" s="26" t="s">
        <v>433</v>
      </c>
      <c r="D134" s="27">
        <f t="shared" si="21"/>
        <v>8800</v>
      </c>
      <c r="E134" s="27">
        <v>8800</v>
      </c>
      <c r="F134" s="27"/>
      <c r="G134" s="20">
        <f t="shared" si="19"/>
        <v>8800</v>
      </c>
      <c r="H134" s="27">
        <v>8800</v>
      </c>
      <c r="I134" s="27"/>
      <c r="J134" s="20">
        <f t="shared" ref="J134" si="32">G134/D134*100</f>
        <v>100</v>
      </c>
      <c r="K134" s="27"/>
      <c r="L134" s="27"/>
      <c r="M134" s="7"/>
    </row>
    <row r="135" spans="1:13" ht="15.75" x14ac:dyDescent="0.25">
      <c r="A135" s="24" t="s">
        <v>158</v>
      </c>
      <c r="B135" s="25" t="s">
        <v>19</v>
      </c>
      <c r="C135" s="26" t="s">
        <v>434</v>
      </c>
      <c r="D135" s="27">
        <f t="shared" si="21"/>
        <v>152248500</v>
      </c>
      <c r="E135" s="27">
        <f>E136</f>
        <v>152248500</v>
      </c>
      <c r="F135" s="27"/>
      <c r="G135" s="20">
        <f t="shared" si="19"/>
        <v>152248500</v>
      </c>
      <c r="H135" s="27">
        <f>H136</f>
        <v>152248500</v>
      </c>
      <c r="I135" s="27"/>
      <c r="J135" s="20">
        <f t="shared" ref="J135:L138" si="33">G135/D135*100</f>
        <v>100</v>
      </c>
      <c r="K135" s="20">
        <f t="shared" si="33"/>
        <v>100</v>
      </c>
      <c r="L135" s="20" t="e">
        <f t="shared" si="33"/>
        <v>#DIV/0!</v>
      </c>
      <c r="M135" s="7"/>
    </row>
    <row r="136" spans="1:13" ht="31.5" x14ac:dyDescent="0.25">
      <c r="A136" s="24" t="s">
        <v>159</v>
      </c>
      <c r="B136" s="25" t="s">
        <v>19</v>
      </c>
      <c r="C136" s="26" t="s">
        <v>435</v>
      </c>
      <c r="D136" s="27">
        <f t="shared" si="21"/>
        <v>152248500</v>
      </c>
      <c r="E136" s="27">
        <v>152248500</v>
      </c>
      <c r="F136" s="27"/>
      <c r="G136" s="20">
        <f t="shared" si="19"/>
        <v>152248500</v>
      </c>
      <c r="H136" s="27">
        <v>152248500</v>
      </c>
      <c r="I136" s="27"/>
      <c r="J136" s="20">
        <f t="shared" si="33"/>
        <v>100</v>
      </c>
      <c r="K136" s="20">
        <f t="shared" si="33"/>
        <v>100</v>
      </c>
      <c r="L136" s="20" t="e">
        <f t="shared" si="33"/>
        <v>#DIV/0!</v>
      </c>
      <c r="M136" s="7"/>
    </row>
    <row r="137" spans="1:13" ht="15.75" x14ac:dyDescent="0.25">
      <c r="A137" s="24" t="s">
        <v>160</v>
      </c>
      <c r="B137" s="25" t="s">
        <v>19</v>
      </c>
      <c r="C137" s="26" t="s">
        <v>436</v>
      </c>
      <c r="D137" s="27">
        <f>D141+D140</f>
        <v>4343600</v>
      </c>
      <c r="E137" s="27">
        <f>E138+E141+E140</f>
        <v>6243800</v>
      </c>
      <c r="F137" s="27">
        <f>F138+F141</f>
        <v>2000000</v>
      </c>
      <c r="G137" s="20">
        <f>G140+G141</f>
        <v>3918447.32</v>
      </c>
      <c r="H137" s="27">
        <f>H138+H141+H140</f>
        <v>5818623.0499999998</v>
      </c>
      <c r="I137" s="27">
        <f>I141+I140</f>
        <v>1810000</v>
      </c>
      <c r="J137" s="20">
        <f t="shared" si="33"/>
        <v>90.211974399115931</v>
      </c>
      <c r="K137" s="20">
        <f t="shared" si="33"/>
        <v>93.190413690380865</v>
      </c>
      <c r="L137" s="20">
        <f t="shared" si="33"/>
        <v>90.5</v>
      </c>
      <c r="M137" s="7"/>
    </row>
    <row r="138" spans="1:13" ht="110.25" x14ac:dyDescent="0.25">
      <c r="A138" s="24" t="s">
        <v>161</v>
      </c>
      <c r="B138" s="25" t="s">
        <v>19</v>
      </c>
      <c r="C138" s="26" t="s">
        <v>437</v>
      </c>
      <c r="D138" s="27"/>
      <c r="E138" s="27">
        <v>1900200</v>
      </c>
      <c r="F138" s="27">
        <f>F139</f>
        <v>0</v>
      </c>
      <c r="G138" s="20"/>
      <c r="H138" s="27">
        <f>H139</f>
        <v>1900175.73</v>
      </c>
      <c r="I138" s="27">
        <f>I139</f>
        <v>0</v>
      </c>
      <c r="J138" s="20" t="e">
        <f t="shared" si="33"/>
        <v>#DIV/0!</v>
      </c>
      <c r="K138" s="20">
        <f t="shared" si="33"/>
        <v>99.998722766024628</v>
      </c>
      <c r="L138" s="20" t="e">
        <f t="shared" si="33"/>
        <v>#DIV/0!</v>
      </c>
      <c r="M138" s="7"/>
    </row>
    <row r="139" spans="1:13" ht="126" x14ac:dyDescent="0.25">
      <c r="A139" s="24" t="s">
        <v>162</v>
      </c>
      <c r="B139" s="25" t="s">
        <v>19</v>
      </c>
      <c r="C139" s="26" t="s">
        <v>438</v>
      </c>
      <c r="D139" s="27"/>
      <c r="E139" s="27">
        <v>1900200</v>
      </c>
      <c r="F139" s="27"/>
      <c r="G139" s="20"/>
      <c r="H139" s="27">
        <v>1900175.73</v>
      </c>
      <c r="I139" s="27"/>
      <c r="J139" s="27" t="e">
        <f t="shared" ref="J139:J144" si="34">G139/D139*100</f>
        <v>#DIV/0!</v>
      </c>
      <c r="K139" s="27">
        <f t="shared" ref="K139:K144" si="35">H139/E139*100</f>
        <v>99.998722766024628</v>
      </c>
      <c r="L139" s="27" t="e">
        <f t="shared" ref="L139:L144" si="36">I139/F139*100</f>
        <v>#DIV/0!</v>
      </c>
      <c r="M139" s="7"/>
    </row>
    <row r="140" spans="1:13" ht="15.75" x14ac:dyDescent="0.25">
      <c r="A140" s="24" t="s">
        <v>452</v>
      </c>
      <c r="B140" s="25" t="s">
        <v>19</v>
      </c>
      <c r="C140" s="26" t="s">
        <v>451</v>
      </c>
      <c r="D140" s="27">
        <f>E140</f>
        <v>2343600</v>
      </c>
      <c r="E140" s="27">
        <v>2343600</v>
      </c>
      <c r="F140" s="27"/>
      <c r="G140" s="20">
        <f>H140</f>
        <v>2108447.3199999998</v>
      </c>
      <c r="H140" s="27">
        <v>2108447.3199999998</v>
      </c>
      <c r="I140" s="27"/>
      <c r="J140" s="27"/>
      <c r="K140" s="27"/>
      <c r="L140" s="27"/>
      <c r="M140" s="7"/>
    </row>
    <row r="141" spans="1:13" ht="15.75" x14ac:dyDescent="0.25">
      <c r="A141" s="24" t="s">
        <v>439</v>
      </c>
      <c r="B141" s="48" t="s">
        <v>19</v>
      </c>
      <c r="C141" s="49" t="s">
        <v>440</v>
      </c>
      <c r="D141" s="50">
        <f>E141</f>
        <v>2000000</v>
      </c>
      <c r="E141" s="50">
        <f>E142</f>
        <v>2000000</v>
      </c>
      <c r="F141" s="50">
        <f>F143</f>
        <v>2000000</v>
      </c>
      <c r="G141" s="54">
        <f>H141</f>
        <v>1810000</v>
      </c>
      <c r="H141" s="50">
        <f>H142</f>
        <v>1810000</v>
      </c>
      <c r="I141" s="50">
        <f>I143</f>
        <v>1810000</v>
      </c>
      <c r="J141" s="50">
        <f t="shared" si="34"/>
        <v>90.5</v>
      </c>
      <c r="K141" s="50">
        <f t="shared" si="35"/>
        <v>90.5</v>
      </c>
      <c r="L141" s="50">
        <f t="shared" si="36"/>
        <v>90.5</v>
      </c>
      <c r="M141" s="7"/>
    </row>
    <row r="142" spans="1:13" ht="31.5" x14ac:dyDescent="0.25">
      <c r="A142" s="24" t="s">
        <v>446</v>
      </c>
      <c r="B142" s="25" t="s">
        <v>19</v>
      </c>
      <c r="C142" s="26" t="s">
        <v>441</v>
      </c>
      <c r="D142" s="27">
        <f>E142</f>
        <v>2000000</v>
      </c>
      <c r="E142" s="27">
        <v>2000000</v>
      </c>
      <c r="F142" s="27"/>
      <c r="G142" s="20">
        <f t="shared" si="19"/>
        <v>1810000</v>
      </c>
      <c r="H142" s="27">
        <v>1810000</v>
      </c>
      <c r="I142" s="27"/>
      <c r="J142" s="27">
        <f t="shared" si="34"/>
        <v>90.5</v>
      </c>
      <c r="K142" s="27">
        <f t="shared" si="35"/>
        <v>90.5</v>
      </c>
      <c r="L142" s="27" t="e">
        <f t="shared" si="36"/>
        <v>#DIV/0!</v>
      </c>
      <c r="M142" s="7"/>
    </row>
    <row r="143" spans="1:13" ht="31.5" x14ac:dyDescent="0.25">
      <c r="A143" s="24" t="s">
        <v>447</v>
      </c>
      <c r="B143" s="25" t="s">
        <v>19</v>
      </c>
      <c r="C143" s="26" t="s">
        <v>445</v>
      </c>
      <c r="D143" s="27"/>
      <c r="E143" s="27"/>
      <c r="F143" s="27">
        <v>2000000</v>
      </c>
      <c r="G143" s="20"/>
      <c r="H143" s="27"/>
      <c r="I143" s="27">
        <v>1810000</v>
      </c>
      <c r="J143" s="27" t="e">
        <f t="shared" si="34"/>
        <v>#DIV/0!</v>
      </c>
      <c r="K143" s="27" t="e">
        <f t="shared" si="35"/>
        <v>#DIV/0!</v>
      </c>
      <c r="L143" s="27">
        <f t="shared" si="36"/>
        <v>90.5</v>
      </c>
      <c r="M143" s="7"/>
    </row>
    <row r="144" spans="1:13" ht="63" x14ac:dyDescent="0.25">
      <c r="A144" s="24" t="s">
        <v>353</v>
      </c>
      <c r="B144" s="25" t="s">
        <v>19</v>
      </c>
      <c r="C144" s="26" t="s">
        <v>354</v>
      </c>
      <c r="D144" s="27">
        <f t="shared" si="21"/>
        <v>0</v>
      </c>
      <c r="E144" s="27"/>
      <c r="F144" s="27"/>
      <c r="G144" s="20">
        <f t="shared" si="19"/>
        <v>0</v>
      </c>
      <c r="H144" s="27"/>
      <c r="I144" s="27"/>
      <c r="J144" s="20" t="e">
        <f t="shared" si="34"/>
        <v>#DIV/0!</v>
      </c>
      <c r="K144" s="27" t="e">
        <f t="shared" si="35"/>
        <v>#DIV/0!</v>
      </c>
      <c r="L144" s="27" t="e">
        <f t="shared" si="36"/>
        <v>#DIV/0!</v>
      </c>
      <c r="M144" s="7"/>
    </row>
    <row r="145" spans="1:13" ht="94.5" x14ac:dyDescent="0.25">
      <c r="A145" s="24" t="s">
        <v>163</v>
      </c>
      <c r="B145" s="25" t="s">
        <v>19</v>
      </c>
      <c r="C145" s="26" t="s">
        <v>164</v>
      </c>
      <c r="D145" s="27">
        <f t="shared" si="21"/>
        <v>-7042800</v>
      </c>
      <c r="E145" s="27">
        <f>E146+E147</f>
        <v>-7038900</v>
      </c>
      <c r="F145" s="27">
        <f>F146+F147</f>
        <v>-3900</v>
      </c>
      <c r="G145" s="54">
        <f t="shared" si="19"/>
        <v>-7066206.9299999997</v>
      </c>
      <c r="H145" s="27">
        <f>H146+H147</f>
        <v>-7062306.9299999997</v>
      </c>
      <c r="I145" s="27">
        <f>I146+I147</f>
        <v>-3900</v>
      </c>
      <c r="J145" s="20">
        <f t="shared" ref="J145:L146" si="37">G145/D145*100</f>
        <v>100.33235261543705</v>
      </c>
      <c r="K145" s="20">
        <f t="shared" si="37"/>
        <v>100.33253676000511</v>
      </c>
      <c r="L145" s="20">
        <f t="shared" si="37"/>
        <v>100</v>
      </c>
      <c r="M145" s="7"/>
    </row>
    <row r="146" spans="1:13" ht="78.75" x14ac:dyDescent="0.25">
      <c r="A146" s="24" t="s">
        <v>165</v>
      </c>
      <c r="B146" s="25" t="s">
        <v>19</v>
      </c>
      <c r="C146" s="26" t="s">
        <v>442</v>
      </c>
      <c r="D146" s="27">
        <f t="shared" si="21"/>
        <v>-7038900</v>
      </c>
      <c r="E146" s="27">
        <v>-7038900</v>
      </c>
      <c r="F146" s="27"/>
      <c r="G146" s="20">
        <f t="shared" si="19"/>
        <v>-7062306.9299999997</v>
      </c>
      <c r="H146" s="27">
        <v>-7062306.9299999997</v>
      </c>
      <c r="I146" s="27"/>
      <c r="J146" s="20">
        <f t="shared" si="37"/>
        <v>100.33253676000511</v>
      </c>
      <c r="K146" s="20">
        <f t="shared" si="37"/>
        <v>100.33253676000511</v>
      </c>
      <c r="L146" s="20" t="e">
        <f t="shared" si="37"/>
        <v>#DIV/0!</v>
      </c>
      <c r="M146" s="7"/>
    </row>
    <row r="147" spans="1:13" ht="79.5" thickBot="1" x14ac:dyDescent="0.3">
      <c r="A147" s="24" t="s">
        <v>166</v>
      </c>
      <c r="B147" s="25" t="s">
        <v>19</v>
      </c>
      <c r="C147" s="26" t="s">
        <v>443</v>
      </c>
      <c r="D147" s="27">
        <f t="shared" si="21"/>
        <v>-3900</v>
      </c>
      <c r="E147" s="27"/>
      <c r="F147" s="27">
        <v>-3900</v>
      </c>
      <c r="G147" s="20">
        <f t="shared" si="19"/>
        <v>-3900</v>
      </c>
      <c r="H147" s="27"/>
      <c r="I147" s="27">
        <v>-3900</v>
      </c>
      <c r="J147" s="27"/>
      <c r="K147" s="27"/>
      <c r="L147" s="27"/>
      <c r="M147" s="7"/>
    </row>
    <row r="148" spans="1:13" x14ac:dyDescent="0.25">
      <c r="A148" s="8"/>
      <c r="B148" s="11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3" t="s">
        <v>167</v>
      </c>
    </row>
    <row r="149" spans="1:13" x14ac:dyDescent="0.25">
      <c r="A149" s="8"/>
      <c r="B149" s="8"/>
      <c r="C149" s="8"/>
      <c r="D149" s="13"/>
      <c r="E149" s="13"/>
      <c r="F149" s="13"/>
      <c r="G149" s="13"/>
      <c r="H149" s="13"/>
      <c r="I149" s="13"/>
      <c r="J149" s="13"/>
      <c r="K149" s="13"/>
      <c r="L149" s="13"/>
      <c r="M149" s="3" t="s">
        <v>167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I56" sqref="I56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8"/>
      <c r="B2" s="28"/>
      <c r="C2" s="28" t="s">
        <v>309</v>
      </c>
      <c r="D2" s="29"/>
      <c r="E2" s="29"/>
      <c r="F2" s="30"/>
      <c r="G2" s="30"/>
      <c r="H2" s="31"/>
      <c r="I2" s="31"/>
      <c r="J2" s="31"/>
      <c r="K2" s="31"/>
      <c r="L2" s="31"/>
      <c r="M2" s="3"/>
    </row>
    <row r="3" spans="1:13" ht="12.95" customHeight="1" x14ac:dyDescent="0.25">
      <c r="A3" s="32"/>
      <c r="B3" s="32"/>
      <c r="C3" s="32"/>
      <c r="D3" s="33"/>
      <c r="E3" s="33"/>
      <c r="F3" s="33"/>
      <c r="G3" s="34"/>
      <c r="H3" s="35"/>
      <c r="I3" s="35"/>
      <c r="J3" s="35"/>
      <c r="K3" s="35"/>
      <c r="L3" s="35"/>
      <c r="M3" s="3"/>
    </row>
    <row r="4" spans="1:13" ht="18" customHeight="1" x14ac:dyDescent="0.25">
      <c r="A4" s="123" t="s">
        <v>0</v>
      </c>
      <c r="B4" s="123" t="s">
        <v>1</v>
      </c>
      <c r="C4" s="123" t="s">
        <v>168</v>
      </c>
      <c r="D4" s="125" t="s">
        <v>3</v>
      </c>
      <c r="E4" s="120"/>
      <c r="F4" s="120"/>
      <c r="G4" s="125" t="s">
        <v>4</v>
      </c>
      <c r="H4" s="120"/>
      <c r="I4" s="120"/>
      <c r="J4" s="118" t="s">
        <v>320</v>
      </c>
      <c r="K4" s="118" t="s">
        <v>321</v>
      </c>
      <c r="L4" s="118" t="s">
        <v>322</v>
      </c>
      <c r="M4" s="5"/>
    </row>
    <row r="5" spans="1:13" ht="140.44999999999999" customHeight="1" x14ac:dyDescent="0.25">
      <c r="A5" s="124"/>
      <c r="B5" s="124"/>
      <c r="C5" s="124"/>
      <c r="D5" s="18" t="s">
        <v>307</v>
      </c>
      <c r="E5" s="18" t="s">
        <v>169</v>
      </c>
      <c r="F5" s="18" t="s">
        <v>8</v>
      </c>
      <c r="G5" s="18" t="s">
        <v>307</v>
      </c>
      <c r="H5" s="18" t="s">
        <v>7</v>
      </c>
      <c r="I5" s="18" t="s">
        <v>8</v>
      </c>
      <c r="J5" s="119"/>
      <c r="K5" s="119"/>
      <c r="L5" s="119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331</v>
      </c>
      <c r="K6" s="19" t="s">
        <v>332</v>
      </c>
      <c r="L6" s="19" t="s">
        <v>333</v>
      </c>
      <c r="M6" s="5"/>
    </row>
    <row r="7" spans="1:13" ht="15.75" x14ac:dyDescent="0.25">
      <c r="A7" s="55" t="s">
        <v>170</v>
      </c>
      <c r="B7" s="52" t="s">
        <v>171</v>
      </c>
      <c r="C7" s="56" t="s">
        <v>342</v>
      </c>
      <c r="D7" s="50">
        <f t="shared" ref="D7:I7" si="0">D9+D18+D20+D25+D31+D38+D44+D47+D49+D54+D57+D59+D36</f>
        <v>521590810.66000003</v>
      </c>
      <c r="E7" s="50">
        <f t="shared" si="0"/>
        <v>474593910.59000003</v>
      </c>
      <c r="F7" s="50">
        <f t="shared" si="0"/>
        <v>79625500.069999993</v>
      </c>
      <c r="G7" s="50">
        <f t="shared" si="0"/>
        <v>503180515.4600001</v>
      </c>
      <c r="H7" s="50">
        <f t="shared" si="0"/>
        <v>461972353.70999998</v>
      </c>
      <c r="I7" s="50">
        <f t="shared" si="0"/>
        <v>73646737.480000004</v>
      </c>
      <c r="J7" s="50">
        <f>G7/D7*100</f>
        <v>96.470356681187639</v>
      </c>
      <c r="K7" s="50">
        <f>H7/E7*100</f>
        <v>97.340556505600901</v>
      </c>
      <c r="L7" s="50">
        <f>I7/F7*100</f>
        <v>92.491397121846688</v>
      </c>
      <c r="M7" s="7"/>
    </row>
    <row r="8" spans="1:13" ht="15.75" x14ac:dyDescent="0.25">
      <c r="A8" s="36" t="s">
        <v>22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</row>
    <row r="9" spans="1:13" ht="31.5" x14ac:dyDescent="0.25">
      <c r="A9" s="47" t="s">
        <v>172</v>
      </c>
      <c r="B9" s="48" t="s">
        <v>173</v>
      </c>
      <c r="C9" s="49" t="s">
        <v>174</v>
      </c>
      <c r="D9" s="50">
        <f t="shared" ref="D9:I9" si="1">SUM(D10:D17)</f>
        <v>149899869.63</v>
      </c>
      <c r="E9" s="50">
        <f t="shared" si="1"/>
        <v>112562570.13</v>
      </c>
      <c r="F9" s="50">
        <f t="shared" si="1"/>
        <v>37337299.5</v>
      </c>
      <c r="G9" s="50">
        <f t="shared" si="1"/>
        <v>145789850.59</v>
      </c>
      <c r="H9" s="50">
        <f t="shared" si="1"/>
        <v>110636686.53999999</v>
      </c>
      <c r="I9" s="50">
        <f t="shared" si="1"/>
        <v>35153164.050000004</v>
      </c>
      <c r="J9" s="50">
        <f t="shared" ref="J9:L12" si="2">G9/D9*100</f>
        <v>97.258157028325101</v>
      </c>
      <c r="K9" s="50">
        <f t="shared" si="2"/>
        <v>98.289055067083325</v>
      </c>
      <c r="L9" s="50">
        <f t="shared" si="2"/>
        <v>94.150258644174329</v>
      </c>
      <c r="M9" s="7"/>
    </row>
    <row r="10" spans="1:13" ht="47.25" x14ac:dyDescent="0.25">
      <c r="A10" s="57" t="s">
        <v>175</v>
      </c>
      <c r="B10" s="58" t="s">
        <v>173</v>
      </c>
      <c r="C10" s="59" t="s">
        <v>176</v>
      </c>
      <c r="D10" s="60">
        <f>E10+F10</f>
        <v>8348955.2200000007</v>
      </c>
      <c r="E10" s="60">
        <v>3034979.22</v>
      </c>
      <c r="F10" s="60">
        <v>5313976</v>
      </c>
      <c r="G10" s="60">
        <f>H10+I10</f>
        <v>8303311.2599999998</v>
      </c>
      <c r="H10" s="60">
        <v>3017439.22</v>
      </c>
      <c r="I10" s="60">
        <v>5285872.04</v>
      </c>
      <c r="J10" s="27">
        <f t="shared" si="2"/>
        <v>99.453297343233316</v>
      </c>
      <c r="K10" s="27">
        <f t="shared" si="2"/>
        <v>99.422071825585675</v>
      </c>
      <c r="L10" s="27">
        <f t="shared" si="2"/>
        <v>99.47113122076577</v>
      </c>
      <c r="M10" s="7"/>
    </row>
    <row r="11" spans="1:13" ht="78.75" x14ac:dyDescent="0.25">
      <c r="A11" s="57" t="s">
        <v>177</v>
      </c>
      <c r="B11" s="58" t="s">
        <v>173</v>
      </c>
      <c r="C11" s="59" t="s">
        <v>178</v>
      </c>
      <c r="D11" s="60">
        <f t="shared" ref="D11:D17" si="3">E11+F11</f>
        <v>293801.5</v>
      </c>
      <c r="E11" s="60">
        <v>269801.5</v>
      </c>
      <c r="F11" s="60">
        <v>24000</v>
      </c>
      <c r="G11" s="60">
        <f t="shared" ref="G11:G17" si="4">H11+I11</f>
        <v>263264.83999999997</v>
      </c>
      <c r="H11" s="60">
        <v>239264.84</v>
      </c>
      <c r="I11" s="60">
        <v>24000</v>
      </c>
      <c r="J11" s="27">
        <f t="shared" si="2"/>
        <v>89.606363480104761</v>
      </c>
      <c r="K11" s="27">
        <f t="shared" si="2"/>
        <v>88.681804956606996</v>
      </c>
      <c r="L11" s="27">
        <f t="shared" si="2"/>
        <v>100</v>
      </c>
      <c r="M11" s="7"/>
    </row>
    <row r="12" spans="1:13" ht="78.75" x14ac:dyDescent="0.25">
      <c r="A12" s="57" t="s">
        <v>179</v>
      </c>
      <c r="B12" s="58" t="s">
        <v>173</v>
      </c>
      <c r="C12" s="59" t="s">
        <v>180</v>
      </c>
      <c r="D12" s="60">
        <f t="shared" si="3"/>
        <v>58398509.280000001</v>
      </c>
      <c r="E12" s="60">
        <v>27279998.280000001</v>
      </c>
      <c r="F12" s="60">
        <v>31118511</v>
      </c>
      <c r="G12" s="60">
        <f>H12+I12</f>
        <v>56279743.460000001</v>
      </c>
      <c r="H12" s="60">
        <v>27267251.449999999</v>
      </c>
      <c r="I12" s="60">
        <v>29012492.010000002</v>
      </c>
      <c r="J12" s="27">
        <f t="shared" si="2"/>
        <v>96.371883724220993</v>
      </c>
      <c r="K12" s="27">
        <f t="shared" si="2"/>
        <v>99.953274080631644</v>
      </c>
      <c r="L12" s="27">
        <f t="shared" si="2"/>
        <v>93.232262976850024</v>
      </c>
      <c r="M12" s="7"/>
    </row>
    <row r="13" spans="1:13" ht="15.75" x14ac:dyDescent="0.25">
      <c r="A13" s="57" t="s">
        <v>181</v>
      </c>
      <c r="B13" s="58" t="s">
        <v>173</v>
      </c>
      <c r="C13" s="59" t="s">
        <v>182</v>
      </c>
      <c r="D13" s="60">
        <f t="shared" si="3"/>
        <v>8800</v>
      </c>
      <c r="E13" s="60">
        <v>8800</v>
      </c>
      <c r="F13" s="60">
        <v>0</v>
      </c>
      <c r="G13" s="60">
        <f t="shared" si="4"/>
        <v>4913.2</v>
      </c>
      <c r="H13" s="60">
        <v>4913.2</v>
      </c>
      <c r="I13" s="60">
        <v>0</v>
      </c>
      <c r="J13" s="27"/>
      <c r="K13" s="27"/>
      <c r="L13" s="27"/>
      <c r="M13" s="7"/>
    </row>
    <row r="14" spans="1:13" ht="63" x14ac:dyDescent="0.25">
      <c r="A14" s="57" t="s">
        <v>183</v>
      </c>
      <c r="B14" s="58" t="s">
        <v>173</v>
      </c>
      <c r="C14" s="59" t="s">
        <v>184</v>
      </c>
      <c r="D14" s="60">
        <f t="shared" si="3"/>
        <v>17473772.739999998</v>
      </c>
      <c r="E14" s="60">
        <v>17473772.739999998</v>
      </c>
      <c r="F14" s="60">
        <v>0</v>
      </c>
      <c r="G14" s="60">
        <f t="shared" si="4"/>
        <v>17391449.940000001</v>
      </c>
      <c r="H14" s="60">
        <v>17391449.940000001</v>
      </c>
      <c r="I14" s="60">
        <v>0</v>
      </c>
      <c r="J14" s="27">
        <f>G14/D14*100</f>
        <v>99.528877929083123</v>
      </c>
      <c r="K14" s="27">
        <f>H14/E14*100</f>
        <v>99.528877929083123</v>
      </c>
      <c r="L14" s="27" t="e">
        <f>I14/F14*100</f>
        <v>#DIV/0!</v>
      </c>
      <c r="M14" s="7"/>
    </row>
    <row r="15" spans="1:13" ht="31.5" x14ac:dyDescent="0.25">
      <c r="A15" s="57" t="s">
        <v>185</v>
      </c>
      <c r="B15" s="58" t="s">
        <v>173</v>
      </c>
      <c r="C15" s="59" t="s">
        <v>186</v>
      </c>
      <c r="D15" s="60">
        <f t="shared" si="3"/>
        <v>1331212.5</v>
      </c>
      <c r="E15" s="60">
        <v>502500</v>
      </c>
      <c r="F15" s="60">
        <v>828712.5</v>
      </c>
      <c r="G15" s="60">
        <f t="shared" si="4"/>
        <v>1330334.25</v>
      </c>
      <c r="H15" s="60">
        <v>501634.25</v>
      </c>
      <c r="I15" s="60">
        <v>828700</v>
      </c>
      <c r="J15" s="27"/>
      <c r="K15" s="27">
        <f>H15/E15*100</f>
        <v>99.827711442786068</v>
      </c>
      <c r="L15" s="27">
        <f>I15/F15*100</f>
        <v>99.998491636122296</v>
      </c>
      <c r="M15" s="7"/>
    </row>
    <row r="16" spans="1:13" ht="15.75" x14ac:dyDescent="0.25">
      <c r="A16" s="57" t="s">
        <v>187</v>
      </c>
      <c r="B16" s="58" t="s">
        <v>173</v>
      </c>
      <c r="C16" s="59" t="s">
        <v>188</v>
      </c>
      <c r="D16" s="60">
        <f t="shared" si="3"/>
        <v>100000</v>
      </c>
      <c r="E16" s="60">
        <v>50000</v>
      </c>
      <c r="F16" s="60">
        <v>50000</v>
      </c>
      <c r="G16" s="60">
        <f t="shared" si="4"/>
        <v>0</v>
      </c>
      <c r="H16" s="60">
        <v>0</v>
      </c>
      <c r="I16" s="60">
        <v>0</v>
      </c>
      <c r="J16" s="60"/>
      <c r="K16" s="60">
        <f>H16/E16*100</f>
        <v>0</v>
      </c>
      <c r="L16" s="60">
        <f>I16/F16*100</f>
        <v>0</v>
      </c>
      <c r="M16" s="7"/>
    </row>
    <row r="17" spans="1:13" ht="15.75" x14ac:dyDescent="0.25">
      <c r="A17" s="57" t="s">
        <v>189</v>
      </c>
      <c r="B17" s="58" t="s">
        <v>173</v>
      </c>
      <c r="C17" s="59" t="s">
        <v>190</v>
      </c>
      <c r="D17" s="60">
        <f t="shared" si="3"/>
        <v>63944818.390000001</v>
      </c>
      <c r="E17" s="60">
        <v>63942718.390000001</v>
      </c>
      <c r="F17" s="60">
        <v>2100</v>
      </c>
      <c r="G17" s="60">
        <f t="shared" si="4"/>
        <v>62216833.640000001</v>
      </c>
      <c r="H17" s="60">
        <v>62214733.640000001</v>
      </c>
      <c r="I17" s="60">
        <v>2100</v>
      </c>
      <c r="J17" s="27">
        <f t="shared" ref="J17:J61" si="5">G17/D17*100</f>
        <v>97.297693865574843</v>
      </c>
      <c r="K17" s="27">
        <f t="shared" ref="K17:K61" si="6">H17/E17*100</f>
        <v>97.297605116722337</v>
      </c>
      <c r="L17" s="27">
        <f t="shared" ref="L17:L61" si="7">I17/F17*100</f>
        <v>100</v>
      </c>
      <c r="M17" s="7"/>
    </row>
    <row r="18" spans="1:13" ht="15.75" x14ac:dyDescent="0.25">
      <c r="A18" s="47" t="s">
        <v>191</v>
      </c>
      <c r="B18" s="48" t="s">
        <v>173</v>
      </c>
      <c r="C18" s="49" t="s">
        <v>192</v>
      </c>
      <c r="D18" s="50">
        <f>D19</f>
        <v>829600</v>
      </c>
      <c r="E18" s="50">
        <f>E19</f>
        <v>0</v>
      </c>
      <c r="F18" s="50">
        <f>F19</f>
        <v>829600</v>
      </c>
      <c r="G18" s="50">
        <f>G19</f>
        <v>829600</v>
      </c>
      <c r="H18" s="50">
        <v>0</v>
      </c>
      <c r="I18" s="50">
        <f>I19</f>
        <v>829600</v>
      </c>
      <c r="J18" s="50">
        <f t="shared" si="5"/>
        <v>100</v>
      </c>
      <c r="K18" s="50" t="e">
        <f t="shared" si="6"/>
        <v>#DIV/0!</v>
      </c>
      <c r="L18" s="50">
        <f t="shared" si="7"/>
        <v>100</v>
      </c>
      <c r="M18" s="7"/>
    </row>
    <row r="19" spans="1:13" ht="31.5" x14ac:dyDescent="0.25">
      <c r="A19" s="57" t="s">
        <v>193</v>
      </c>
      <c r="B19" s="58" t="s">
        <v>173</v>
      </c>
      <c r="C19" s="59" t="s">
        <v>194</v>
      </c>
      <c r="D19" s="60">
        <f>E19+F19</f>
        <v>829600</v>
      </c>
      <c r="E19" s="60"/>
      <c r="F19" s="60">
        <v>829600</v>
      </c>
      <c r="G19" s="60">
        <f>H19+I19</f>
        <v>829600</v>
      </c>
      <c r="H19" s="60">
        <v>0</v>
      </c>
      <c r="I19" s="60">
        <v>829600</v>
      </c>
      <c r="J19" s="27">
        <f t="shared" si="5"/>
        <v>100</v>
      </c>
      <c r="K19" s="27" t="e">
        <f t="shared" si="6"/>
        <v>#DIV/0!</v>
      </c>
      <c r="L19" s="27">
        <f t="shared" si="7"/>
        <v>100</v>
      </c>
      <c r="M19" s="7"/>
    </row>
    <row r="20" spans="1:13" ht="47.25" x14ac:dyDescent="0.25">
      <c r="A20" s="47" t="s">
        <v>195</v>
      </c>
      <c r="B20" s="48" t="s">
        <v>173</v>
      </c>
      <c r="C20" s="49" t="s">
        <v>196</v>
      </c>
      <c r="D20" s="50">
        <f t="shared" ref="D20:I20" si="8">D22+D23+D21+D24</f>
        <v>9169946.4699999988</v>
      </c>
      <c r="E20" s="50">
        <f t="shared" si="8"/>
        <v>8542000</v>
      </c>
      <c r="F20" s="50">
        <f t="shared" si="8"/>
        <v>627946.47</v>
      </c>
      <c r="G20" s="50">
        <f t="shared" si="8"/>
        <v>9138966.959999999</v>
      </c>
      <c r="H20" s="50">
        <f t="shared" si="8"/>
        <v>8511250.4900000002</v>
      </c>
      <c r="I20" s="50">
        <f t="shared" si="8"/>
        <v>627716.47</v>
      </c>
      <c r="J20" s="50">
        <f t="shared" si="5"/>
        <v>99.662162586211906</v>
      </c>
      <c r="K20" s="50">
        <f t="shared" si="6"/>
        <v>99.640019784593775</v>
      </c>
      <c r="L20" s="50">
        <f t="shared" si="7"/>
        <v>99.963372674107077</v>
      </c>
      <c r="M20" s="7"/>
    </row>
    <row r="21" spans="1:13" ht="15.75" x14ac:dyDescent="0.25">
      <c r="A21" s="57" t="s">
        <v>318</v>
      </c>
      <c r="B21" s="58" t="s">
        <v>173</v>
      </c>
      <c r="C21" s="59" t="s">
        <v>319</v>
      </c>
      <c r="D21" s="60">
        <f>E21+F21</f>
        <v>0</v>
      </c>
      <c r="E21" s="60">
        <v>0</v>
      </c>
      <c r="F21" s="60">
        <v>0</v>
      </c>
      <c r="G21" s="60">
        <f>H21+I21</f>
        <v>0</v>
      </c>
      <c r="H21" s="60">
        <v>0</v>
      </c>
      <c r="I21" s="60">
        <v>0</v>
      </c>
      <c r="J21" s="27" t="e">
        <f t="shared" si="5"/>
        <v>#DIV/0!</v>
      </c>
      <c r="K21" s="27" t="e">
        <f t="shared" si="6"/>
        <v>#DIV/0!</v>
      </c>
      <c r="L21" s="27" t="e">
        <f t="shared" si="7"/>
        <v>#DIV/0!</v>
      </c>
      <c r="M21" s="7"/>
    </row>
    <row r="22" spans="1:13" ht="63" x14ac:dyDescent="0.25">
      <c r="A22" s="57" t="s">
        <v>197</v>
      </c>
      <c r="B22" s="58" t="s">
        <v>173</v>
      </c>
      <c r="C22" s="59" t="s">
        <v>198</v>
      </c>
      <c r="D22" s="60">
        <f>E22+F22</f>
        <v>8726874.5299999993</v>
      </c>
      <c r="E22" s="60">
        <v>8524280</v>
      </c>
      <c r="F22" s="60">
        <v>202594.53</v>
      </c>
      <c r="G22" s="60">
        <f>H22+I22</f>
        <v>8695895.0199999996</v>
      </c>
      <c r="H22" s="60">
        <v>8493530.4900000002</v>
      </c>
      <c r="I22" s="60">
        <v>202364.53</v>
      </c>
      <c r="J22" s="27">
        <f t="shared" si="5"/>
        <v>99.645010250880745</v>
      </c>
      <c r="K22" s="27">
        <f t="shared" si="6"/>
        <v>99.639271469261928</v>
      </c>
      <c r="L22" s="27">
        <f t="shared" si="7"/>
        <v>99.886472749288941</v>
      </c>
      <c r="M22" s="7"/>
    </row>
    <row r="23" spans="1:13" ht="15.75" x14ac:dyDescent="0.25">
      <c r="A23" s="57" t="s">
        <v>199</v>
      </c>
      <c r="B23" s="58" t="s">
        <v>173</v>
      </c>
      <c r="C23" s="59" t="s">
        <v>200</v>
      </c>
      <c r="D23" s="60">
        <f>E23+F23</f>
        <v>425351.94</v>
      </c>
      <c r="E23" s="60"/>
      <c r="F23" s="60">
        <v>425351.94</v>
      </c>
      <c r="G23" s="60">
        <f>H23+I23</f>
        <v>425351.94</v>
      </c>
      <c r="H23" s="60">
        <v>0</v>
      </c>
      <c r="I23" s="60">
        <v>425351.94</v>
      </c>
      <c r="J23" s="27">
        <f t="shared" si="5"/>
        <v>100</v>
      </c>
      <c r="K23" s="27" t="e">
        <f t="shared" si="6"/>
        <v>#DIV/0!</v>
      </c>
      <c r="L23" s="27">
        <f t="shared" si="7"/>
        <v>100</v>
      </c>
      <c r="M23" s="7"/>
    </row>
    <row r="24" spans="1:13" ht="47.25" x14ac:dyDescent="0.25">
      <c r="A24" s="57" t="s">
        <v>334</v>
      </c>
      <c r="B24" s="58" t="s">
        <v>173</v>
      </c>
      <c r="C24" s="59" t="s">
        <v>335</v>
      </c>
      <c r="D24" s="60">
        <f>E24+F24</f>
        <v>17720</v>
      </c>
      <c r="E24" s="60">
        <v>17720</v>
      </c>
      <c r="F24" s="60"/>
      <c r="G24" s="60">
        <f>H24+I24</f>
        <v>17720</v>
      </c>
      <c r="H24" s="60">
        <v>17720</v>
      </c>
      <c r="I24" s="60"/>
      <c r="J24" s="27">
        <f t="shared" si="5"/>
        <v>100</v>
      </c>
      <c r="K24" s="27">
        <f t="shared" si="6"/>
        <v>100</v>
      </c>
      <c r="L24" s="27"/>
      <c r="M24" s="7"/>
    </row>
    <row r="25" spans="1:13" ht="15.75" x14ac:dyDescent="0.25">
      <c r="A25" s="47" t="s">
        <v>201</v>
      </c>
      <c r="B25" s="48" t="s">
        <v>173</v>
      </c>
      <c r="C25" s="49" t="s">
        <v>202</v>
      </c>
      <c r="D25" s="50">
        <f>D26+D27+D28+D29+D30</f>
        <v>9119832.8900000006</v>
      </c>
      <c r="E25" s="50">
        <f t="shared" ref="E25:I25" si="9">E26+E27+E28+E29+E30</f>
        <v>5493700</v>
      </c>
      <c r="F25" s="50">
        <f t="shared" si="9"/>
        <v>3626132.89</v>
      </c>
      <c r="G25" s="50">
        <f t="shared" si="9"/>
        <v>3856996.27</v>
      </c>
      <c r="H25" s="50">
        <f t="shared" si="9"/>
        <v>492898.91</v>
      </c>
      <c r="I25" s="50">
        <f t="shared" si="9"/>
        <v>3364097.3600000003</v>
      </c>
      <c r="J25" s="50">
        <f t="shared" si="5"/>
        <v>42.292400710864335</v>
      </c>
      <c r="K25" s="50">
        <f t="shared" si="6"/>
        <v>8.9720754682636468</v>
      </c>
      <c r="L25" s="50">
        <f t="shared" si="7"/>
        <v>92.773692030906247</v>
      </c>
      <c r="M25" s="7"/>
    </row>
    <row r="26" spans="1:13" ht="15.75" x14ac:dyDescent="0.25">
      <c r="A26" s="57" t="s">
        <v>203</v>
      </c>
      <c r="B26" s="58" t="s">
        <v>173</v>
      </c>
      <c r="C26" s="59" t="s">
        <v>204</v>
      </c>
      <c r="D26" s="60">
        <f>E26+F26</f>
        <v>237000</v>
      </c>
      <c r="E26" s="60">
        <v>122300</v>
      </c>
      <c r="F26" s="60">
        <v>114700</v>
      </c>
      <c r="G26" s="60">
        <f>H26+I26</f>
        <v>237000</v>
      </c>
      <c r="H26" s="60">
        <v>122300</v>
      </c>
      <c r="I26" s="60">
        <v>114700</v>
      </c>
      <c r="J26" s="27">
        <f t="shared" si="5"/>
        <v>100</v>
      </c>
      <c r="K26" s="27">
        <f t="shared" si="6"/>
        <v>100</v>
      </c>
      <c r="L26" s="27">
        <f t="shared" si="7"/>
        <v>100</v>
      </c>
      <c r="M26" s="7"/>
    </row>
    <row r="27" spans="1:13" ht="15.75" x14ac:dyDescent="0.25">
      <c r="A27" s="57" t="s">
        <v>205</v>
      </c>
      <c r="B27" s="58" t="s">
        <v>173</v>
      </c>
      <c r="C27" s="59" t="s">
        <v>206</v>
      </c>
      <c r="D27" s="60">
        <f t="shared" ref="D27:D30" si="10">E27+F27</f>
        <v>72100</v>
      </c>
      <c r="E27" s="60">
        <v>72100</v>
      </c>
      <c r="F27" s="60">
        <v>0</v>
      </c>
      <c r="G27" s="60">
        <f t="shared" ref="G27:G28" si="11">H27+I27</f>
        <v>44360</v>
      </c>
      <c r="H27" s="60">
        <v>44360</v>
      </c>
      <c r="I27" s="60">
        <v>0</v>
      </c>
      <c r="J27" s="27">
        <f t="shared" si="5"/>
        <v>61.525658807212203</v>
      </c>
      <c r="K27" s="27">
        <f t="shared" si="6"/>
        <v>61.525658807212203</v>
      </c>
      <c r="L27" s="27" t="e">
        <f t="shared" si="7"/>
        <v>#DIV/0!</v>
      </c>
      <c r="M27" s="7"/>
    </row>
    <row r="28" spans="1:13" ht="15.75" x14ac:dyDescent="0.25">
      <c r="A28" s="57" t="s">
        <v>207</v>
      </c>
      <c r="B28" s="58" t="s">
        <v>173</v>
      </c>
      <c r="C28" s="59" t="s">
        <v>208</v>
      </c>
      <c r="D28" s="60">
        <f t="shared" si="10"/>
        <v>0</v>
      </c>
      <c r="E28" s="60">
        <v>0</v>
      </c>
      <c r="F28" s="60"/>
      <c r="G28" s="60">
        <f t="shared" si="11"/>
        <v>0</v>
      </c>
      <c r="H28" s="60">
        <v>0</v>
      </c>
      <c r="I28" s="60"/>
      <c r="J28" s="27" t="e">
        <f t="shared" si="5"/>
        <v>#DIV/0!</v>
      </c>
      <c r="K28" s="27" t="e">
        <f t="shared" si="6"/>
        <v>#DIV/0!</v>
      </c>
      <c r="L28" s="27" t="e">
        <f t="shared" si="7"/>
        <v>#DIV/0!</v>
      </c>
      <c r="M28" s="7"/>
    </row>
    <row r="29" spans="1:13" ht="15.75" x14ac:dyDescent="0.25">
      <c r="A29" s="57" t="s">
        <v>209</v>
      </c>
      <c r="B29" s="58" t="s">
        <v>173</v>
      </c>
      <c r="C29" s="59" t="s">
        <v>210</v>
      </c>
      <c r="D29" s="60">
        <f t="shared" si="10"/>
        <v>7573932.8900000006</v>
      </c>
      <c r="E29" s="60">
        <v>4973000</v>
      </c>
      <c r="F29" s="60">
        <v>2600932.89</v>
      </c>
      <c r="G29" s="60">
        <f>H29+I29</f>
        <v>2340547.16</v>
      </c>
      <c r="H29" s="60">
        <v>0</v>
      </c>
      <c r="I29" s="60">
        <v>2340547.16</v>
      </c>
      <c r="J29" s="27">
        <f t="shared" si="5"/>
        <v>30.902665682320297</v>
      </c>
      <c r="K29" s="27">
        <f t="shared" si="6"/>
        <v>0</v>
      </c>
      <c r="L29" s="27">
        <f t="shared" si="7"/>
        <v>89.988756303512318</v>
      </c>
      <c r="M29" s="7"/>
    </row>
    <row r="30" spans="1:13" ht="31.5" x14ac:dyDescent="0.25">
      <c r="A30" s="57" t="s">
        <v>211</v>
      </c>
      <c r="B30" s="58" t="s">
        <v>173</v>
      </c>
      <c r="C30" s="59" t="s">
        <v>212</v>
      </c>
      <c r="D30" s="60">
        <f t="shared" si="10"/>
        <v>1236800</v>
      </c>
      <c r="E30" s="60">
        <v>326300</v>
      </c>
      <c r="F30" s="60">
        <v>910500</v>
      </c>
      <c r="G30" s="60">
        <f>H30+I30</f>
        <v>1235089.1099999999</v>
      </c>
      <c r="H30" s="60">
        <v>326238.90999999997</v>
      </c>
      <c r="I30" s="60">
        <v>908850.2</v>
      </c>
      <c r="J30" s="27">
        <f t="shared" si="5"/>
        <v>99.861668014230261</v>
      </c>
      <c r="K30" s="27">
        <f t="shared" si="6"/>
        <v>99.981277965062816</v>
      </c>
      <c r="L30" s="27">
        <f t="shared" si="7"/>
        <v>99.81880285557385</v>
      </c>
      <c r="M30" s="7"/>
    </row>
    <row r="31" spans="1:13" ht="31.5" x14ac:dyDescent="0.25">
      <c r="A31" s="47" t="s">
        <v>213</v>
      </c>
      <c r="B31" s="48" t="s">
        <v>173</v>
      </c>
      <c r="C31" s="49" t="s">
        <v>214</v>
      </c>
      <c r="D31" s="50">
        <f>D32+D33+D34+D35</f>
        <v>32172560.079999998</v>
      </c>
      <c r="E31" s="50">
        <f>E32+E33+E34+E35</f>
        <v>930682.18</v>
      </c>
      <c r="F31" s="50">
        <f t="shared" ref="F31:I31" si="12">F32+F33+F34</f>
        <v>31241877.899999999</v>
      </c>
      <c r="G31" s="50">
        <f>G32+G33+G34+G35</f>
        <v>29161530.640000001</v>
      </c>
      <c r="H31" s="50">
        <f>H32+H33+H34+H35</f>
        <v>930682.18</v>
      </c>
      <c r="I31" s="50">
        <f t="shared" si="12"/>
        <v>28230848.460000001</v>
      </c>
      <c r="J31" s="50">
        <f t="shared" si="5"/>
        <v>90.641001423222775</v>
      </c>
      <c r="K31" s="50">
        <f t="shared" si="6"/>
        <v>100</v>
      </c>
      <c r="L31" s="50">
        <f t="shared" si="7"/>
        <v>90.362200858611004</v>
      </c>
      <c r="M31" s="7"/>
    </row>
    <row r="32" spans="1:13" ht="15.75" x14ac:dyDescent="0.25">
      <c r="A32" s="57" t="s">
        <v>215</v>
      </c>
      <c r="B32" s="58" t="s">
        <v>173</v>
      </c>
      <c r="C32" s="59" t="s">
        <v>216</v>
      </c>
      <c r="D32" s="60">
        <f>E32+F32</f>
        <v>12193501.43</v>
      </c>
      <c r="E32" s="60">
        <v>0</v>
      </c>
      <c r="F32" s="60">
        <v>12193501.43</v>
      </c>
      <c r="G32" s="60">
        <f>H32+I32</f>
        <v>11461565.73</v>
      </c>
      <c r="H32" s="60">
        <v>0</v>
      </c>
      <c r="I32" s="60">
        <v>11461565.73</v>
      </c>
      <c r="J32" s="27">
        <f t="shared" si="5"/>
        <v>93.997329608711098</v>
      </c>
      <c r="K32" s="27" t="e">
        <f t="shared" si="6"/>
        <v>#DIV/0!</v>
      </c>
      <c r="L32" s="27">
        <f t="shared" si="7"/>
        <v>93.997329608711098</v>
      </c>
      <c r="M32" s="7"/>
    </row>
    <row r="33" spans="1:13" ht="15.75" x14ac:dyDescent="0.25">
      <c r="A33" s="57" t="s">
        <v>217</v>
      </c>
      <c r="B33" s="58" t="s">
        <v>173</v>
      </c>
      <c r="C33" s="59" t="s">
        <v>218</v>
      </c>
      <c r="D33" s="60">
        <f t="shared" ref="D33:D35" si="13">E33+F33</f>
        <v>11844459.970000001</v>
      </c>
      <c r="E33" s="60"/>
      <c r="F33" s="60">
        <v>11844459.970000001</v>
      </c>
      <c r="G33" s="60">
        <f>H33+I33</f>
        <v>11244176.76</v>
      </c>
      <c r="H33" s="60">
        <v>0</v>
      </c>
      <c r="I33" s="60">
        <v>11244176.76</v>
      </c>
      <c r="J33" s="27">
        <f t="shared" si="5"/>
        <v>94.931949523064645</v>
      </c>
      <c r="K33" s="27" t="e">
        <f t="shared" si="6"/>
        <v>#DIV/0!</v>
      </c>
      <c r="L33" s="27">
        <f t="shared" si="7"/>
        <v>94.931949523064645</v>
      </c>
      <c r="M33" s="7"/>
    </row>
    <row r="34" spans="1:13" ht="15.75" x14ac:dyDescent="0.25">
      <c r="A34" s="57" t="s">
        <v>219</v>
      </c>
      <c r="B34" s="58" t="s">
        <v>173</v>
      </c>
      <c r="C34" s="59" t="s">
        <v>220</v>
      </c>
      <c r="D34" s="60">
        <f t="shared" si="13"/>
        <v>7203916.5</v>
      </c>
      <c r="E34" s="60">
        <v>0</v>
      </c>
      <c r="F34" s="60">
        <v>7203916.5</v>
      </c>
      <c r="G34" s="60">
        <f>H34+I34</f>
        <v>5525105.9699999997</v>
      </c>
      <c r="H34" s="60">
        <v>0</v>
      </c>
      <c r="I34" s="60">
        <v>5525105.9699999997</v>
      </c>
      <c r="J34" s="27">
        <f t="shared" si="5"/>
        <v>76.695863562549619</v>
      </c>
      <c r="K34" s="27" t="e">
        <f t="shared" si="6"/>
        <v>#DIV/0!</v>
      </c>
      <c r="L34" s="27">
        <f t="shared" si="7"/>
        <v>76.695863562549619</v>
      </c>
      <c r="M34" s="7"/>
    </row>
    <row r="35" spans="1:13" ht="31.5" x14ac:dyDescent="0.25">
      <c r="A35" s="57" t="s">
        <v>337</v>
      </c>
      <c r="B35" s="58" t="s">
        <v>173</v>
      </c>
      <c r="C35" s="59" t="s">
        <v>338</v>
      </c>
      <c r="D35" s="60">
        <f t="shared" si="13"/>
        <v>930682.18</v>
      </c>
      <c r="E35" s="60">
        <v>930682.18</v>
      </c>
      <c r="F35" s="60">
        <v>0</v>
      </c>
      <c r="G35" s="60">
        <f t="shared" ref="G35" si="14">H35+I35</f>
        <v>930682.18</v>
      </c>
      <c r="H35" s="60">
        <v>930682.18</v>
      </c>
      <c r="I35" s="60">
        <v>0</v>
      </c>
      <c r="J35" s="27">
        <f t="shared" si="5"/>
        <v>100</v>
      </c>
      <c r="K35" s="27">
        <f t="shared" si="6"/>
        <v>100</v>
      </c>
      <c r="L35" s="27" t="e">
        <f t="shared" si="7"/>
        <v>#DIV/0!</v>
      </c>
      <c r="M35" s="7"/>
    </row>
    <row r="36" spans="1:13" ht="15.75" x14ac:dyDescent="0.25">
      <c r="A36" s="47" t="s">
        <v>327</v>
      </c>
      <c r="B36" s="48" t="s">
        <v>173</v>
      </c>
      <c r="C36" s="49" t="s">
        <v>329</v>
      </c>
      <c r="D36" s="50">
        <f>D37</f>
        <v>0</v>
      </c>
      <c r="E36" s="50">
        <f>E37</f>
        <v>0</v>
      </c>
      <c r="F36" s="50">
        <f>F37</f>
        <v>0</v>
      </c>
      <c r="G36" s="50">
        <f>G37</f>
        <v>0</v>
      </c>
      <c r="H36" s="50">
        <f>H37</f>
        <v>0</v>
      </c>
      <c r="I36" s="50"/>
      <c r="J36" s="50" t="e">
        <f t="shared" si="5"/>
        <v>#DIV/0!</v>
      </c>
      <c r="K36" s="50" t="e">
        <f t="shared" si="6"/>
        <v>#DIV/0!</v>
      </c>
      <c r="L36" s="50" t="e">
        <f t="shared" si="7"/>
        <v>#DIV/0!</v>
      </c>
      <c r="M36" s="7"/>
    </row>
    <row r="37" spans="1:13" ht="31.5" x14ac:dyDescent="0.25">
      <c r="A37" s="57" t="s">
        <v>328</v>
      </c>
      <c r="B37" s="58" t="s">
        <v>173</v>
      </c>
      <c r="C37" s="49" t="s">
        <v>330</v>
      </c>
      <c r="D37" s="60">
        <f>E37+F37</f>
        <v>0</v>
      </c>
      <c r="E37" s="60">
        <v>0</v>
      </c>
      <c r="F37" s="60">
        <v>0</v>
      </c>
      <c r="G37" s="60">
        <f>H37+I37</f>
        <v>0</v>
      </c>
      <c r="H37" s="60">
        <v>0</v>
      </c>
      <c r="I37" s="60">
        <v>0</v>
      </c>
      <c r="J37" s="27" t="e">
        <f t="shared" si="5"/>
        <v>#DIV/0!</v>
      </c>
      <c r="K37" s="27" t="e">
        <f t="shared" si="6"/>
        <v>#DIV/0!</v>
      </c>
      <c r="L37" s="27" t="e">
        <f t="shared" si="7"/>
        <v>#DIV/0!</v>
      </c>
      <c r="M37" s="7"/>
    </row>
    <row r="38" spans="1:13" ht="15.75" x14ac:dyDescent="0.25">
      <c r="A38" s="47" t="s">
        <v>221</v>
      </c>
      <c r="B38" s="48" t="s">
        <v>173</v>
      </c>
      <c r="C38" s="49" t="s">
        <v>222</v>
      </c>
      <c r="D38" s="50">
        <f>D39+D40+D42+D43+D41</f>
        <v>259205858.00999999</v>
      </c>
      <c r="E38" s="50">
        <f>E39+E40+E42+E43+E41</f>
        <v>259205858.00999999</v>
      </c>
      <c r="F38" s="50">
        <v>0</v>
      </c>
      <c r="G38" s="50">
        <f>G39+G40+G42+G43+G41</f>
        <v>254023945.69000003</v>
      </c>
      <c r="H38" s="50">
        <f>H39+H40+H42+H43+H41</f>
        <v>254023945.69000003</v>
      </c>
      <c r="I38" s="50">
        <v>0</v>
      </c>
      <c r="J38" s="50">
        <f t="shared" si="5"/>
        <v>98.000850613569057</v>
      </c>
      <c r="K38" s="50">
        <f t="shared" si="6"/>
        <v>98.000850613569057</v>
      </c>
      <c r="L38" s="50" t="e">
        <f t="shared" si="7"/>
        <v>#DIV/0!</v>
      </c>
      <c r="M38" s="7"/>
    </row>
    <row r="39" spans="1:13" ht="15.75" x14ac:dyDescent="0.25">
      <c r="A39" s="57" t="s">
        <v>223</v>
      </c>
      <c r="B39" s="58" t="s">
        <v>173</v>
      </c>
      <c r="C39" s="59" t="s">
        <v>224</v>
      </c>
      <c r="D39" s="60">
        <f>E39+F39</f>
        <v>71413902.510000005</v>
      </c>
      <c r="E39" s="60">
        <v>71413902.510000005</v>
      </c>
      <c r="F39" s="60">
        <v>0</v>
      </c>
      <c r="G39" s="60">
        <f>H39+I39</f>
        <v>69111144.879999995</v>
      </c>
      <c r="H39" s="60">
        <v>69111144.879999995</v>
      </c>
      <c r="I39" s="60">
        <v>0</v>
      </c>
      <c r="J39" s="27">
        <f t="shared" si="5"/>
        <v>96.775477114308998</v>
      </c>
      <c r="K39" s="27">
        <f t="shared" si="6"/>
        <v>96.775477114308998</v>
      </c>
      <c r="L39" s="27" t="e">
        <f t="shared" si="7"/>
        <v>#DIV/0!</v>
      </c>
      <c r="M39" s="7"/>
    </row>
    <row r="40" spans="1:13" ht="15.75" x14ac:dyDescent="0.25">
      <c r="A40" s="57" t="s">
        <v>225</v>
      </c>
      <c r="B40" s="58" t="s">
        <v>173</v>
      </c>
      <c r="C40" s="59" t="s">
        <v>226</v>
      </c>
      <c r="D40" s="60">
        <f t="shared" ref="D40:D43" si="15">E40+F40</f>
        <v>127254193.93000001</v>
      </c>
      <c r="E40" s="60">
        <v>127254193.93000001</v>
      </c>
      <c r="F40" s="60">
        <v>0</v>
      </c>
      <c r="G40" s="60">
        <f t="shared" ref="G40:G43" si="16">H40+I40</f>
        <v>124952244.40000001</v>
      </c>
      <c r="H40" s="60">
        <v>124952244.40000001</v>
      </c>
      <c r="I40" s="60">
        <v>0</v>
      </c>
      <c r="J40" s="27">
        <f t="shared" si="5"/>
        <v>98.191061953316634</v>
      </c>
      <c r="K40" s="27">
        <f t="shared" si="6"/>
        <v>98.191061953316634</v>
      </c>
      <c r="L40" s="27" t="e">
        <f t="shared" si="7"/>
        <v>#DIV/0!</v>
      </c>
      <c r="M40" s="7"/>
    </row>
    <row r="41" spans="1:13" ht="15.75" x14ac:dyDescent="0.25">
      <c r="A41" s="57" t="s">
        <v>346</v>
      </c>
      <c r="B41" s="58" t="s">
        <v>173</v>
      </c>
      <c r="C41" s="59" t="s">
        <v>347</v>
      </c>
      <c r="D41" s="60">
        <f t="shared" si="15"/>
        <v>39438819.100000001</v>
      </c>
      <c r="E41" s="60">
        <v>39438819.100000001</v>
      </c>
      <c r="F41" s="60">
        <v>0</v>
      </c>
      <c r="G41" s="60">
        <f t="shared" si="16"/>
        <v>38998771.020000003</v>
      </c>
      <c r="H41" s="60">
        <v>38998771.020000003</v>
      </c>
      <c r="I41" s="60">
        <v>0</v>
      </c>
      <c r="J41" s="27">
        <f t="shared" ref="J41" si="17">G41/D41*100</f>
        <v>98.884226023897355</v>
      </c>
      <c r="K41" s="27">
        <f t="shared" ref="K41" si="18">H41/E41*100</f>
        <v>98.884226023897355</v>
      </c>
      <c r="L41" s="27" t="e">
        <f t="shared" si="7"/>
        <v>#DIV/0!</v>
      </c>
      <c r="M41" s="7"/>
    </row>
    <row r="42" spans="1:13" ht="31.5" x14ac:dyDescent="0.25">
      <c r="A42" s="57" t="s">
        <v>227</v>
      </c>
      <c r="B42" s="58" t="s">
        <v>173</v>
      </c>
      <c r="C42" s="59" t="s">
        <v>228</v>
      </c>
      <c r="D42" s="60">
        <f t="shared" si="15"/>
        <v>254564.37</v>
      </c>
      <c r="E42" s="60">
        <v>254564.37</v>
      </c>
      <c r="F42" s="60">
        <v>0</v>
      </c>
      <c r="G42" s="60">
        <f t="shared" si="16"/>
        <v>254255.34</v>
      </c>
      <c r="H42" s="60">
        <v>254255.34</v>
      </c>
      <c r="I42" s="27">
        <v>0</v>
      </c>
      <c r="J42" s="27">
        <f t="shared" si="5"/>
        <v>99.87860437813822</v>
      </c>
      <c r="K42" s="27">
        <f t="shared" si="6"/>
        <v>99.87860437813822</v>
      </c>
      <c r="L42" s="27" t="e">
        <f t="shared" si="7"/>
        <v>#DIV/0!</v>
      </c>
      <c r="M42" s="7"/>
    </row>
    <row r="43" spans="1:13" ht="15.75" x14ac:dyDescent="0.25">
      <c r="A43" s="57" t="s">
        <v>229</v>
      </c>
      <c r="B43" s="58" t="s">
        <v>173</v>
      </c>
      <c r="C43" s="59" t="s">
        <v>230</v>
      </c>
      <c r="D43" s="60">
        <f t="shared" si="15"/>
        <v>20844378.100000001</v>
      </c>
      <c r="E43" s="60">
        <v>20844378.100000001</v>
      </c>
      <c r="F43" s="60">
        <v>0</v>
      </c>
      <c r="G43" s="60">
        <f t="shared" si="16"/>
        <v>20707530.050000001</v>
      </c>
      <c r="H43" s="60">
        <v>20707530.050000001</v>
      </c>
      <c r="I43" s="27">
        <v>0</v>
      </c>
      <c r="J43" s="27">
        <f t="shared" si="5"/>
        <v>99.343477414660782</v>
      </c>
      <c r="K43" s="27">
        <f t="shared" si="6"/>
        <v>99.343477414660782</v>
      </c>
      <c r="L43" s="27" t="e">
        <f t="shared" si="7"/>
        <v>#DIV/0!</v>
      </c>
      <c r="M43" s="7"/>
    </row>
    <row r="44" spans="1:13" ht="15.75" x14ac:dyDescent="0.25">
      <c r="A44" s="47" t="s">
        <v>231</v>
      </c>
      <c r="B44" s="48" t="s">
        <v>173</v>
      </c>
      <c r="C44" s="49" t="s">
        <v>232</v>
      </c>
      <c r="D44" s="50">
        <f>D45+D46</f>
        <v>42144153.32</v>
      </c>
      <c r="E44" s="50">
        <f t="shared" ref="E44:I44" si="19">E45+E46</f>
        <v>41097747.009999998</v>
      </c>
      <c r="F44" s="50">
        <f t="shared" si="19"/>
        <v>3046406.31</v>
      </c>
      <c r="G44" s="50">
        <f>H44+I44-1810000</f>
        <v>41465512.870000005</v>
      </c>
      <c r="H44" s="50">
        <f t="shared" si="19"/>
        <v>40617682.460000001</v>
      </c>
      <c r="I44" s="50">
        <f t="shared" si="19"/>
        <v>2657830.41</v>
      </c>
      <c r="J44" s="50">
        <f t="shared" si="5"/>
        <v>98.389716255901291</v>
      </c>
      <c r="K44" s="50">
        <f t="shared" si="6"/>
        <v>98.831895700065544</v>
      </c>
      <c r="L44" s="50">
        <f t="shared" si="7"/>
        <v>87.244777601580012</v>
      </c>
      <c r="M44" s="7"/>
    </row>
    <row r="45" spans="1:13" ht="15.75" x14ac:dyDescent="0.25">
      <c r="A45" s="57" t="s">
        <v>233</v>
      </c>
      <c r="B45" s="58" t="s">
        <v>173</v>
      </c>
      <c r="C45" s="59" t="s">
        <v>234</v>
      </c>
      <c r="D45" s="60">
        <f>E45+F45-2000000</f>
        <v>37761974.310000002</v>
      </c>
      <c r="E45" s="60">
        <v>36715568</v>
      </c>
      <c r="F45" s="60">
        <v>3046406.31</v>
      </c>
      <c r="G45" s="60">
        <f>H45+I45-1810000</f>
        <v>37103533.329999998</v>
      </c>
      <c r="H45" s="60">
        <v>36255702.920000002</v>
      </c>
      <c r="I45" s="60">
        <v>2657830.41</v>
      </c>
      <c r="J45" s="27">
        <f t="shared" si="5"/>
        <v>98.256338573310146</v>
      </c>
      <c r="K45" s="27">
        <f t="shared" si="6"/>
        <v>98.747492943592761</v>
      </c>
      <c r="L45" s="27">
        <f t="shared" si="7"/>
        <v>87.244777601580012</v>
      </c>
      <c r="M45" s="7"/>
    </row>
    <row r="46" spans="1:13" ht="31.5" x14ac:dyDescent="0.25">
      <c r="A46" s="57" t="s">
        <v>235</v>
      </c>
      <c r="B46" s="58" t="s">
        <v>173</v>
      </c>
      <c r="C46" s="59" t="s">
        <v>236</v>
      </c>
      <c r="D46" s="60">
        <f>E46+F46</f>
        <v>4382179.01</v>
      </c>
      <c r="E46" s="60">
        <v>4382179.01</v>
      </c>
      <c r="F46" s="60">
        <v>0</v>
      </c>
      <c r="G46" s="60">
        <f>H46+I46</f>
        <v>4361979.54</v>
      </c>
      <c r="H46" s="60">
        <v>4361979.54</v>
      </c>
      <c r="I46" s="60"/>
      <c r="J46" s="27">
        <f t="shared" si="5"/>
        <v>99.539054202169623</v>
      </c>
      <c r="K46" s="27">
        <f t="shared" si="6"/>
        <v>99.539054202169623</v>
      </c>
      <c r="L46" s="27" t="e">
        <f t="shared" si="7"/>
        <v>#DIV/0!</v>
      </c>
      <c r="M46" s="7"/>
    </row>
    <row r="47" spans="1:13" ht="15.75" x14ac:dyDescent="0.25">
      <c r="A47" s="47" t="s">
        <v>323</v>
      </c>
      <c r="B47" s="48" t="s">
        <v>173</v>
      </c>
      <c r="C47" s="49" t="s">
        <v>325</v>
      </c>
      <c r="D47" s="61">
        <f t="shared" ref="D47:I47" si="20">D48</f>
        <v>0</v>
      </c>
      <c r="E47" s="61">
        <f t="shared" si="20"/>
        <v>0</v>
      </c>
      <c r="F47" s="61">
        <f t="shared" si="20"/>
        <v>0</v>
      </c>
      <c r="G47" s="61">
        <f t="shared" si="20"/>
        <v>0</v>
      </c>
      <c r="H47" s="61">
        <f t="shared" si="20"/>
        <v>0</v>
      </c>
      <c r="I47" s="61">
        <f t="shared" si="20"/>
        <v>0</v>
      </c>
      <c r="J47" s="50" t="e">
        <f t="shared" si="5"/>
        <v>#DIV/0!</v>
      </c>
      <c r="K47" s="50" t="e">
        <f t="shared" si="6"/>
        <v>#DIV/0!</v>
      </c>
      <c r="L47" s="50" t="e">
        <f t="shared" si="7"/>
        <v>#DIV/0!</v>
      </c>
      <c r="M47" s="7"/>
    </row>
    <row r="48" spans="1:13" ht="31.5" x14ac:dyDescent="0.25">
      <c r="A48" s="57" t="s">
        <v>324</v>
      </c>
      <c r="B48" s="58" t="s">
        <v>173</v>
      </c>
      <c r="C48" s="59" t="s">
        <v>326</v>
      </c>
      <c r="D48" s="60">
        <f>E48+F48</f>
        <v>0</v>
      </c>
      <c r="E48" s="60"/>
      <c r="F48" s="60">
        <v>0</v>
      </c>
      <c r="G48" s="60">
        <f>H48+I48</f>
        <v>0</v>
      </c>
      <c r="H48" s="60"/>
      <c r="I48" s="60">
        <v>0</v>
      </c>
      <c r="J48" s="27" t="e">
        <f t="shared" si="5"/>
        <v>#DIV/0!</v>
      </c>
      <c r="K48" s="27" t="e">
        <f t="shared" si="6"/>
        <v>#DIV/0!</v>
      </c>
      <c r="L48" s="27" t="e">
        <f t="shared" si="7"/>
        <v>#DIV/0!</v>
      </c>
      <c r="M48" s="7"/>
    </row>
    <row r="49" spans="1:13" ht="15.75" x14ac:dyDescent="0.25">
      <c r="A49" s="47" t="s">
        <v>237</v>
      </c>
      <c r="B49" s="48" t="s">
        <v>173</v>
      </c>
      <c r="C49" s="49" t="s">
        <v>238</v>
      </c>
      <c r="D49" s="50">
        <f t="shared" ref="D49:I49" si="21">SUM(D50:D53)</f>
        <v>17868937.41</v>
      </c>
      <c r="E49" s="50">
        <f t="shared" si="21"/>
        <v>17447467.41</v>
      </c>
      <c r="F49" s="50">
        <f t="shared" si="21"/>
        <v>421470</v>
      </c>
      <c r="G49" s="50">
        <f t="shared" si="21"/>
        <v>17868937.41</v>
      </c>
      <c r="H49" s="50">
        <f t="shared" si="21"/>
        <v>17447467.41</v>
      </c>
      <c r="I49" s="50">
        <f t="shared" si="21"/>
        <v>421470</v>
      </c>
      <c r="J49" s="50">
        <f t="shared" si="5"/>
        <v>100</v>
      </c>
      <c r="K49" s="50">
        <f t="shared" si="6"/>
        <v>100</v>
      </c>
      <c r="L49" s="50">
        <f t="shared" si="7"/>
        <v>100</v>
      </c>
      <c r="M49" s="7"/>
    </row>
    <row r="50" spans="1:13" ht="15.75" x14ac:dyDescent="0.25">
      <c r="A50" s="57" t="s">
        <v>239</v>
      </c>
      <c r="B50" s="58" t="s">
        <v>173</v>
      </c>
      <c r="C50" s="59" t="s">
        <v>240</v>
      </c>
      <c r="D50" s="60">
        <f>E50+F50</f>
        <v>3723437.41</v>
      </c>
      <c r="E50" s="60">
        <v>3301967.41</v>
      </c>
      <c r="F50" s="60">
        <v>421470</v>
      </c>
      <c r="G50" s="60">
        <f>H50+I50</f>
        <v>3723437.41</v>
      </c>
      <c r="H50" s="60">
        <v>3301967.41</v>
      </c>
      <c r="I50" s="60">
        <v>421470</v>
      </c>
      <c r="J50" s="27">
        <f t="shared" si="5"/>
        <v>100</v>
      </c>
      <c r="K50" s="27">
        <f t="shared" si="6"/>
        <v>100</v>
      </c>
      <c r="L50" s="27">
        <f t="shared" si="7"/>
        <v>100</v>
      </c>
      <c r="M50" s="7"/>
    </row>
    <row r="51" spans="1:13" ht="15.75" x14ac:dyDescent="0.25">
      <c r="A51" s="57" t="s">
        <v>241</v>
      </c>
      <c r="B51" s="58" t="s">
        <v>173</v>
      </c>
      <c r="C51" s="59" t="s">
        <v>242</v>
      </c>
      <c r="D51" s="60">
        <f t="shared" ref="D51:D53" si="22">E51+F51</f>
        <v>10656000</v>
      </c>
      <c r="E51" s="60">
        <v>10656000</v>
      </c>
      <c r="F51" s="60">
        <v>0</v>
      </c>
      <c r="G51" s="60">
        <f t="shared" ref="G51:G53" si="23">H51+I51</f>
        <v>10656000</v>
      </c>
      <c r="H51" s="60">
        <v>10656000</v>
      </c>
      <c r="I51" s="60">
        <v>0</v>
      </c>
      <c r="J51" s="27">
        <f t="shared" si="5"/>
        <v>100</v>
      </c>
      <c r="K51" s="27">
        <f t="shared" si="6"/>
        <v>100</v>
      </c>
      <c r="L51" s="27" t="e">
        <f t="shared" si="7"/>
        <v>#DIV/0!</v>
      </c>
      <c r="M51" s="7"/>
    </row>
    <row r="52" spans="1:13" ht="15.75" x14ac:dyDescent="0.25">
      <c r="A52" s="57"/>
      <c r="B52" s="58" t="s">
        <v>173</v>
      </c>
      <c r="C52" s="59" t="s">
        <v>356</v>
      </c>
      <c r="D52" s="60">
        <f>E52+F52</f>
        <v>1249800</v>
      </c>
      <c r="E52" s="60">
        <v>1249800</v>
      </c>
      <c r="F52" s="60"/>
      <c r="G52" s="60">
        <f t="shared" si="23"/>
        <v>1249800</v>
      </c>
      <c r="H52" s="60">
        <v>1249800</v>
      </c>
      <c r="I52" s="60"/>
      <c r="J52" s="27">
        <f t="shared" si="5"/>
        <v>100</v>
      </c>
      <c r="K52" s="27">
        <f t="shared" si="6"/>
        <v>100</v>
      </c>
      <c r="L52" s="27" t="e">
        <f t="shared" si="7"/>
        <v>#DIV/0!</v>
      </c>
      <c r="M52" s="7"/>
    </row>
    <row r="53" spans="1:13" ht="31.5" x14ac:dyDescent="0.25">
      <c r="A53" s="57" t="s">
        <v>243</v>
      </c>
      <c r="B53" s="58" t="s">
        <v>173</v>
      </c>
      <c r="C53" s="59" t="s">
        <v>409</v>
      </c>
      <c r="D53" s="60">
        <f t="shared" si="22"/>
        <v>2239700</v>
      </c>
      <c r="E53" s="60">
        <v>2239700</v>
      </c>
      <c r="F53" s="60">
        <v>0</v>
      </c>
      <c r="G53" s="60">
        <f t="shared" si="23"/>
        <v>2239700</v>
      </c>
      <c r="H53" s="60">
        <v>2239700</v>
      </c>
      <c r="I53" s="60">
        <v>0</v>
      </c>
      <c r="J53" s="27">
        <f t="shared" si="5"/>
        <v>100</v>
      </c>
      <c r="K53" s="27">
        <f t="shared" si="6"/>
        <v>100</v>
      </c>
      <c r="L53" s="27" t="e">
        <f t="shared" si="7"/>
        <v>#DIV/0!</v>
      </c>
      <c r="M53" s="7"/>
    </row>
    <row r="54" spans="1:13" ht="15.75" x14ac:dyDescent="0.25">
      <c r="A54" s="47" t="s">
        <v>244</v>
      </c>
      <c r="B54" s="48" t="s">
        <v>173</v>
      </c>
      <c r="C54" s="49" t="s">
        <v>245</v>
      </c>
      <c r="D54" s="50">
        <f t="shared" ref="D54:I54" si="24">D55+D56</f>
        <v>1180052.8500000001</v>
      </c>
      <c r="E54" s="50">
        <f t="shared" si="24"/>
        <v>585485.85</v>
      </c>
      <c r="F54" s="50">
        <f t="shared" si="24"/>
        <v>594567</v>
      </c>
      <c r="G54" s="50">
        <f t="shared" si="24"/>
        <v>1045175.03</v>
      </c>
      <c r="H54" s="50">
        <f t="shared" si="24"/>
        <v>583340.03</v>
      </c>
      <c r="I54" s="50">
        <f t="shared" si="24"/>
        <v>461835</v>
      </c>
      <c r="J54" s="50">
        <f t="shared" si="5"/>
        <v>88.570188191147537</v>
      </c>
      <c r="K54" s="50">
        <f t="shared" si="6"/>
        <v>99.633497547378823</v>
      </c>
      <c r="L54" s="50">
        <f t="shared" si="7"/>
        <v>77.67585486580991</v>
      </c>
      <c r="M54" s="7"/>
    </row>
    <row r="55" spans="1:13" ht="15.75" x14ac:dyDescent="0.25">
      <c r="A55" s="57" t="s">
        <v>246</v>
      </c>
      <c r="B55" s="58" t="s">
        <v>173</v>
      </c>
      <c r="C55" s="59" t="s">
        <v>247</v>
      </c>
      <c r="D55" s="60">
        <f>E55+F55</f>
        <v>705052.85</v>
      </c>
      <c r="E55" s="60">
        <v>585485.85</v>
      </c>
      <c r="F55" s="60">
        <v>119567</v>
      </c>
      <c r="G55" s="60">
        <f>H55+I55</f>
        <v>702907.03</v>
      </c>
      <c r="H55" s="60">
        <v>583340.03</v>
      </c>
      <c r="I55" s="60">
        <v>119567</v>
      </c>
      <c r="J55" s="27">
        <f t="shared" si="5"/>
        <v>99.695651184163012</v>
      </c>
      <c r="K55" s="27">
        <f t="shared" si="6"/>
        <v>99.633497547378823</v>
      </c>
      <c r="L55" s="27">
        <f t="shared" si="7"/>
        <v>100</v>
      </c>
      <c r="M55" s="7"/>
    </row>
    <row r="56" spans="1:13" ht="31.5" x14ac:dyDescent="0.25">
      <c r="A56" s="57" t="s">
        <v>248</v>
      </c>
      <c r="B56" s="58" t="s">
        <v>173</v>
      </c>
      <c r="C56" s="59" t="s">
        <v>249</v>
      </c>
      <c r="D56" s="60">
        <f>E56+F56</f>
        <v>475000</v>
      </c>
      <c r="E56" s="60">
        <v>0</v>
      </c>
      <c r="F56" s="60">
        <v>475000</v>
      </c>
      <c r="G56" s="60">
        <f>H56+I56</f>
        <v>342268</v>
      </c>
      <c r="H56" s="60">
        <v>0</v>
      </c>
      <c r="I56" s="60">
        <v>342268</v>
      </c>
      <c r="J56" s="27">
        <f t="shared" si="5"/>
        <v>72.056421052631578</v>
      </c>
      <c r="K56" s="27" t="e">
        <f t="shared" si="6"/>
        <v>#DIV/0!</v>
      </c>
      <c r="L56" s="27">
        <f t="shared" si="7"/>
        <v>72.056421052631578</v>
      </c>
      <c r="M56" s="7"/>
    </row>
    <row r="57" spans="1:13" ht="47.25" x14ac:dyDescent="0.25">
      <c r="A57" s="47" t="s">
        <v>250</v>
      </c>
      <c r="B57" s="48" t="s">
        <v>173</v>
      </c>
      <c r="C57" s="49" t="s">
        <v>251</v>
      </c>
      <c r="D57" s="50">
        <f t="shared" ref="D57:I57" si="25">D58</f>
        <v>0</v>
      </c>
      <c r="E57" s="50">
        <f t="shared" si="25"/>
        <v>0</v>
      </c>
      <c r="F57" s="50">
        <f t="shared" si="25"/>
        <v>0</v>
      </c>
      <c r="G57" s="50">
        <f t="shared" si="25"/>
        <v>0</v>
      </c>
      <c r="H57" s="50">
        <f t="shared" si="25"/>
        <v>0</v>
      </c>
      <c r="I57" s="50">
        <f t="shared" si="25"/>
        <v>0</v>
      </c>
      <c r="J57" s="50" t="e">
        <f t="shared" si="5"/>
        <v>#DIV/0!</v>
      </c>
      <c r="K57" s="50" t="e">
        <f t="shared" si="6"/>
        <v>#DIV/0!</v>
      </c>
      <c r="L57" s="50" t="e">
        <f t="shared" si="7"/>
        <v>#DIV/0!</v>
      </c>
      <c r="M57" s="7"/>
    </row>
    <row r="58" spans="1:13" ht="31.5" x14ac:dyDescent="0.25">
      <c r="A58" s="57" t="s">
        <v>252</v>
      </c>
      <c r="B58" s="58" t="s">
        <v>173</v>
      </c>
      <c r="C58" s="59" t="s">
        <v>253</v>
      </c>
      <c r="D58" s="60">
        <f>E58+F58</f>
        <v>0</v>
      </c>
      <c r="E58" s="60">
        <v>0</v>
      </c>
      <c r="F58" s="60">
        <v>0</v>
      </c>
      <c r="G58" s="60">
        <f>H58+I58</f>
        <v>0</v>
      </c>
      <c r="H58" s="60"/>
      <c r="I58" s="60">
        <v>0</v>
      </c>
      <c r="J58" s="27" t="e">
        <f t="shared" si="5"/>
        <v>#DIV/0!</v>
      </c>
      <c r="K58" s="27" t="e">
        <f t="shared" si="6"/>
        <v>#DIV/0!</v>
      </c>
      <c r="L58" s="27" t="e">
        <f t="shared" si="7"/>
        <v>#DIV/0!</v>
      </c>
      <c r="M58" s="7"/>
    </row>
    <row r="59" spans="1:13" ht="78.75" x14ac:dyDescent="0.25">
      <c r="A59" s="47" t="s">
        <v>254</v>
      </c>
      <c r="B59" s="48" t="s">
        <v>173</v>
      </c>
      <c r="C59" s="49" t="s">
        <v>255</v>
      </c>
      <c r="D59" s="50">
        <f t="shared" ref="D59:G59" si="26">D61</f>
        <v>0</v>
      </c>
      <c r="E59" s="50">
        <f>E61+E60</f>
        <v>28728400</v>
      </c>
      <c r="F59" s="50">
        <f>F61+F60</f>
        <v>1900200</v>
      </c>
      <c r="G59" s="50">
        <f t="shared" si="26"/>
        <v>0</v>
      </c>
      <c r="H59" s="50">
        <f>H61+H60</f>
        <v>28728400</v>
      </c>
      <c r="I59" s="50">
        <f>I61+I60</f>
        <v>1900175.73</v>
      </c>
      <c r="J59" s="50" t="e">
        <f t="shared" si="5"/>
        <v>#DIV/0!</v>
      </c>
      <c r="K59" s="50">
        <f t="shared" si="6"/>
        <v>100</v>
      </c>
      <c r="L59" s="50">
        <f t="shared" si="7"/>
        <v>99.998722766024628</v>
      </c>
      <c r="M59" s="7"/>
    </row>
    <row r="60" spans="1:13" ht="31.5" x14ac:dyDescent="0.25">
      <c r="A60" s="57" t="s">
        <v>256</v>
      </c>
      <c r="B60" s="48"/>
      <c r="C60" s="59" t="s">
        <v>357</v>
      </c>
      <c r="D60" s="50"/>
      <c r="E60" s="27">
        <v>28728400</v>
      </c>
      <c r="F60" s="50"/>
      <c r="G60" s="50"/>
      <c r="H60" s="27">
        <v>28728400</v>
      </c>
      <c r="I60" s="50"/>
      <c r="J60" s="50"/>
      <c r="K60" s="50"/>
      <c r="L60" s="50"/>
      <c r="M60" s="7"/>
    </row>
    <row r="61" spans="1:13" ht="32.25" thickBot="1" x14ac:dyDescent="0.3">
      <c r="A61" s="57" t="s">
        <v>256</v>
      </c>
      <c r="B61" s="58" t="s">
        <v>173</v>
      </c>
      <c r="C61" s="59" t="s">
        <v>257</v>
      </c>
      <c r="D61" s="60"/>
      <c r="E61" s="60"/>
      <c r="F61" s="60">
        <v>1900200</v>
      </c>
      <c r="G61" s="60"/>
      <c r="H61" s="60"/>
      <c r="I61" s="60">
        <v>1900175.73</v>
      </c>
      <c r="J61" s="27" t="e">
        <f t="shared" si="5"/>
        <v>#DIV/0!</v>
      </c>
      <c r="K61" s="27" t="e">
        <f t="shared" si="6"/>
        <v>#DIV/0!</v>
      </c>
      <c r="L61" s="27">
        <f t="shared" si="7"/>
        <v>99.998722766024628</v>
      </c>
      <c r="M61" s="7"/>
    </row>
    <row r="62" spans="1:13" ht="16.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"/>
    </row>
    <row r="63" spans="1:13" ht="54.75" customHeight="1" thickBot="1" x14ac:dyDescent="0.3">
      <c r="A63" s="40" t="s">
        <v>258</v>
      </c>
      <c r="B63" s="41">
        <v>450</v>
      </c>
      <c r="C63" s="42" t="s">
        <v>20</v>
      </c>
      <c r="D63" s="43">
        <f>Доходы!D9-Расходы!D7</f>
        <v>-32102466.660000026</v>
      </c>
      <c r="E63" s="43">
        <f>Доходы!E9-Расходы!E7</f>
        <v>-26274866.590000033</v>
      </c>
      <c r="F63" s="43">
        <f>Доходы!F9-Расходы!F7</f>
        <v>-5827600.0699999928</v>
      </c>
      <c r="G63" s="43">
        <f>Доходы!G9-Расходы!G7</f>
        <v>-12577119.250000119</v>
      </c>
      <c r="H63" s="43">
        <f>Доходы!H9-Расходы!H7</f>
        <v>-14887294.709999979</v>
      </c>
      <c r="I63" s="43">
        <f>Доходы!I9-Расходы!I7</f>
        <v>2310175.4599999934</v>
      </c>
      <c r="J63" s="43"/>
      <c r="K63" s="43"/>
      <c r="L63" s="43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167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K24" sqref="K24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6"/>
      <c r="B2" s="127"/>
      <c r="C2" s="127"/>
      <c r="D2" s="29" t="s">
        <v>310</v>
      </c>
      <c r="E2" s="29"/>
      <c r="F2" s="29"/>
      <c r="G2" s="44"/>
      <c r="H2" s="31"/>
      <c r="I2" s="31"/>
      <c r="J2" s="3"/>
    </row>
    <row r="3" spans="1:10" ht="14.1" customHeight="1" x14ac:dyDescent="0.25">
      <c r="A3" s="45"/>
      <c r="B3" s="46"/>
      <c r="C3" s="34"/>
      <c r="D3" s="33"/>
      <c r="E3" s="33"/>
      <c r="F3" s="33"/>
      <c r="G3" s="33"/>
      <c r="H3" s="35"/>
      <c r="I3" s="35"/>
      <c r="J3" s="3"/>
    </row>
    <row r="4" spans="1:10" ht="11.45" customHeight="1" x14ac:dyDescent="0.25">
      <c r="A4" s="123" t="s">
        <v>0</v>
      </c>
      <c r="B4" s="123" t="s">
        <v>1</v>
      </c>
      <c r="C4" s="123" t="s">
        <v>259</v>
      </c>
      <c r="D4" s="125" t="s">
        <v>3</v>
      </c>
      <c r="E4" s="120"/>
      <c r="F4" s="120"/>
      <c r="G4" s="120" t="s">
        <v>4</v>
      </c>
      <c r="H4" s="120"/>
      <c r="I4" s="120"/>
      <c r="J4" s="5"/>
    </row>
    <row r="5" spans="1:10" ht="139.5" customHeight="1" x14ac:dyDescent="0.25">
      <c r="A5" s="124"/>
      <c r="B5" s="124"/>
      <c r="C5" s="124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82" t="s">
        <v>10</v>
      </c>
      <c r="C6" s="82" t="s">
        <v>11</v>
      </c>
      <c r="D6" s="83" t="s">
        <v>12</v>
      </c>
      <c r="E6" s="83" t="s">
        <v>13</v>
      </c>
      <c r="F6" s="83" t="s">
        <v>14</v>
      </c>
      <c r="G6" s="83" t="s">
        <v>15</v>
      </c>
      <c r="H6" s="83" t="s">
        <v>16</v>
      </c>
      <c r="I6" s="83" t="s">
        <v>17</v>
      </c>
      <c r="J6" s="5"/>
    </row>
    <row r="7" spans="1:10" ht="51.75" customHeight="1" x14ac:dyDescent="0.25">
      <c r="A7" s="77" t="s">
        <v>260</v>
      </c>
      <c r="B7" s="86" t="s">
        <v>261</v>
      </c>
      <c r="C7" s="87" t="s">
        <v>20</v>
      </c>
      <c r="D7" s="88">
        <f>D9+D20</f>
        <v>32102466.660000026</v>
      </c>
      <c r="E7" s="88">
        <f>E9+E20</f>
        <v>26274866.590000033</v>
      </c>
      <c r="F7" s="89">
        <f>F20</f>
        <v>5827600.0699999928</v>
      </c>
      <c r="G7" s="88">
        <f>G9+G20</f>
        <v>12577119.249999985</v>
      </c>
      <c r="H7" s="88">
        <f>H9+H20</f>
        <v>14887294.709999979</v>
      </c>
      <c r="I7" s="90">
        <f>I9+I20</f>
        <v>-2310175.4599999934</v>
      </c>
      <c r="J7" s="71"/>
    </row>
    <row r="8" spans="1:10" ht="19.5" customHeight="1" x14ac:dyDescent="0.25">
      <c r="A8" s="78" t="s">
        <v>262</v>
      </c>
      <c r="B8" s="91"/>
      <c r="C8" s="92"/>
      <c r="D8" s="92"/>
      <c r="E8" s="92"/>
      <c r="F8" s="92"/>
      <c r="G8" s="92"/>
      <c r="H8" s="93"/>
      <c r="I8" s="94"/>
      <c r="J8" s="71"/>
    </row>
    <row r="9" spans="1:10" ht="22.5" customHeight="1" x14ac:dyDescent="0.25">
      <c r="A9" s="79" t="s">
        <v>263</v>
      </c>
      <c r="B9" s="95" t="s">
        <v>264</v>
      </c>
      <c r="C9" s="96" t="s">
        <v>20</v>
      </c>
      <c r="D9" s="97">
        <f>E9</f>
        <v>1945000</v>
      </c>
      <c r="E9" s="97">
        <f>E11</f>
        <v>1945000</v>
      </c>
      <c r="F9" s="97" t="s">
        <v>21</v>
      </c>
      <c r="G9" s="72"/>
      <c r="H9" s="72"/>
      <c r="I9" s="98"/>
      <c r="J9" s="71"/>
    </row>
    <row r="10" spans="1:10" ht="12.95" customHeight="1" x14ac:dyDescent="0.25">
      <c r="A10" s="80" t="s">
        <v>265</v>
      </c>
      <c r="B10" s="91"/>
      <c r="C10" s="92"/>
      <c r="D10" s="92"/>
      <c r="E10" s="92"/>
      <c r="F10" s="70"/>
      <c r="G10" s="75"/>
      <c r="H10" s="75"/>
      <c r="I10" s="99"/>
      <c r="J10" s="71"/>
    </row>
    <row r="11" spans="1:10" ht="25.5" customHeight="1" x14ac:dyDescent="0.25">
      <c r="A11" s="81" t="s">
        <v>266</v>
      </c>
      <c r="B11" s="100" t="s">
        <v>264</v>
      </c>
      <c r="C11" s="101" t="s">
        <v>267</v>
      </c>
      <c r="D11" s="97">
        <f>E11</f>
        <v>1945000</v>
      </c>
      <c r="E11" s="97">
        <f>E12</f>
        <v>1945000</v>
      </c>
      <c r="F11" s="74" t="s">
        <v>21</v>
      </c>
      <c r="G11" s="76" t="s">
        <v>21</v>
      </c>
      <c r="H11" s="76" t="s">
        <v>21</v>
      </c>
      <c r="I11" s="102" t="s">
        <v>21</v>
      </c>
      <c r="J11" s="71"/>
    </row>
    <row r="12" spans="1:10" ht="30" customHeight="1" x14ac:dyDescent="0.25">
      <c r="A12" s="81" t="s">
        <v>268</v>
      </c>
      <c r="B12" s="100" t="s">
        <v>264</v>
      </c>
      <c r="C12" s="101" t="s">
        <v>269</v>
      </c>
      <c r="D12" s="97">
        <f>E12</f>
        <v>1945000</v>
      </c>
      <c r="E12" s="97">
        <f>E13</f>
        <v>1945000</v>
      </c>
      <c r="F12" s="97" t="s">
        <v>21</v>
      </c>
      <c r="G12" s="73" t="s">
        <v>21</v>
      </c>
      <c r="H12" s="73" t="s">
        <v>21</v>
      </c>
      <c r="I12" s="103" t="s">
        <v>21</v>
      </c>
      <c r="J12" s="71"/>
    </row>
    <row r="13" spans="1:10" ht="44.25" customHeight="1" x14ac:dyDescent="0.25">
      <c r="A13" s="81" t="s">
        <v>270</v>
      </c>
      <c r="B13" s="100" t="s">
        <v>264</v>
      </c>
      <c r="C13" s="101" t="s">
        <v>271</v>
      </c>
      <c r="D13" s="97">
        <f>E13</f>
        <v>1945000</v>
      </c>
      <c r="E13" s="97">
        <v>1945000</v>
      </c>
      <c r="F13" s="97" t="s">
        <v>21</v>
      </c>
      <c r="G13" s="104" t="s">
        <v>21</v>
      </c>
      <c r="H13" s="104" t="s">
        <v>21</v>
      </c>
      <c r="I13" s="105" t="s">
        <v>21</v>
      </c>
      <c r="J13" s="71"/>
    </row>
    <row r="14" spans="1:10" ht="45.75" customHeight="1" x14ac:dyDescent="0.25">
      <c r="A14" s="81" t="s">
        <v>272</v>
      </c>
      <c r="B14" s="100" t="s">
        <v>264</v>
      </c>
      <c r="C14" s="101" t="s">
        <v>273</v>
      </c>
      <c r="D14" s="97"/>
      <c r="E14" s="97"/>
      <c r="F14" s="97" t="s">
        <v>21</v>
      </c>
      <c r="G14" s="97"/>
      <c r="H14" s="97"/>
      <c r="I14" s="105" t="s">
        <v>21</v>
      </c>
      <c r="J14" s="71"/>
    </row>
    <row r="15" spans="1:10" ht="62.25" customHeight="1" x14ac:dyDescent="0.25">
      <c r="A15" s="81" t="s">
        <v>274</v>
      </c>
      <c r="B15" s="100" t="s">
        <v>264</v>
      </c>
      <c r="C15" s="101" t="s">
        <v>275</v>
      </c>
      <c r="D15" s="97"/>
      <c r="E15" s="97"/>
      <c r="F15" s="97" t="s">
        <v>21</v>
      </c>
      <c r="G15" s="97"/>
      <c r="H15" s="97"/>
      <c r="I15" s="105" t="s">
        <v>21</v>
      </c>
      <c r="J15" s="71"/>
    </row>
    <row r="16" spans="1:10" ht="46.5" customHeight="1" x14ac:dyDescent="0.25">
      <c r="A16" s="81" t="s">
        <v>276</v>
      </c>
      <c r="B16" s="100" t="s">
        <v>264</v>
      </c>
      <c r="C16" s="101" t="s">
        <v>277</v>
      </c>
      <c r="D16" s="97"/>
      <c r="E16" s="97"/>
      <c r="F16" s="97" t="s">
        <v>21</v>
      </c>
      <c r="G16" s="97"/>
      <c r="H16" s="97"/>
      <c r="I16" s="105" t="s">
        <v>21</v>
      </c>
      <c r="J16" s="71"/>
    </row>
    <row r="17" spans="1:10" ht="38.25" customHeight="1" x14ac:dyDescent="0.25">
      <c r="A17" s="81" t="s">
        <v>278</v>
      </c>
      <c r="B17" s="100" t="s">
        <v>264</v>
      </c>
      <c r="C17" s="101" t="s">
        <v>279</v>
      </c>
      <c r="D17" s="97"/>
      <c r="E17" s="97"/>
      <c r="F17" s="97" t="s">
        <v>21</v>
      </c>
      <c r="G17" s="97"/>
      <c r="H17" s="97"/>
      <c r="I17" s="105" t="s">
        <v>21</v>
      </c>
      <c r="J17" s="71"/>
    </row>
    <row r="18" spans="1:10" ht="24.75" customHeight="1" x14ac:dyDescent="0.25">
      <c r="A18" s="79" t="s">
        <v>280</v>
      </c>
      <c r="B18" s="95" t="s">
        <v>281</v>
      </c>
      <c r="C18" s="96" t="s">
        <v>20</v>
      </c>
      <c r="D18" s="97" t="s">
        <v>21</v>
      </c>
      <c r="E18" s="97" t="s">
        <v>21</v>
      </c>
      <c r="F18" s="97" t="s">
        <v>21</v>
      </c>
      <c r="G18" s="97" t="s">
        <v>21</v>
      </c>
      <c r="H18" s="97" t="s">
        <v>21</v>
      </c>
      <c r="I18" s="106" t="s">
        <v>21</v>
      </c>
      <c r="J18" s="71"/>
    </row>
    <row r="19" spans="1:10" ht="15" customHeight="1" x14ac:dyDescent="0.25">
      <c r="A19" s="80" t="s">
        <v>265</v>
      </c>
      <c r="B19" s="91"/>
      <c r="C19" s="92"/>
      <c r="D19" s="92"/>
      <c r="E19" s="92"/>
      <c r="F19" s="92"/>
      <c r="G19" s="92"/>
      <c r="H19" s="92"/>
      <c r="I19" s="107"/>
      <c r="J19" s="71"/>
    </row>
    <row r="20" spans="1:10" ht="24.75" customHeight="1" x14ac:dyDescent="0.25">
      <c r="A20" s="79" t="s">
        <v>282</v>
      </c>
      <c r="B20" s="95" t="s">
        <v>283</v>
      </c>
      <c r="C20" s="96" t="s">
        <v>20</v>
      </c>
      <c r="D20" s="97">
        <f>E20+F20</f>
        <v>30157466.660000026</v>
      </c>
      <c r="E20" s="97">
        <f>E21</f>
        <v>24329866.590000033</v>
      </c>
      <c r="F20" s="97">
        <f>F21</f>
        <v>5827600.0699999928</v>
      </c>
      <c r="G20" s="108">
        <f>H20+I20</f>
        <v>12577119.249999985</v>
      </c>
      <c r="H20" s="97">
        <f>H21</f>
        <v>14887294.709999979</v>
      </c>
      <c r="I20" s="106">
        <f>I21</f>
        <v>-2310175.4599999934</v>
      </c>
      <c r="J20" s="71"/>
    </row>
    <row r="21" spans="1:10" ht="33.75" customHeight="1" x14ac:dyDescent="0.25">
      <c r="A21" s="81" t="s">
        <v>284</v>
      </c>
      <c r="B21" s="100" t="s">
        <v>283</v>
      </c>
      <c r="C21" s="101" t="s">
        <v>285</v>
      </c>
      <c r="D21" s="97">
        <f t="shared" ref="D21:D31" si="0">E21+F21</f>
        <v>30157466.660000026</v>
      </c>
      <c r="E21" s="97">
        <f>E22+E27</f>
        <v>24329866.590000033</v>
      </c>
      <c r="F21" s="97">
        <f>F22+F27</f>
        <v>5827600.0699999928</v>
      </c>
      <c r="G21" s="97">
        <f t="shared" ref="G21:G31" si="1">H21+I21</f>
        <v>12577119.249999985</v>
      </c>
      <c r="H21" s="97">
        <f>H22+H27</f>
        <v>14887294.709999979</v>
      </c>
      <c r="I21" s="106">
        <f>I22+I27</f>
        <v>-2310175.4599999934</v>
      </c>
      <c r="J21" s="71"/>
    </row>
    <row r="22" spans="1:10" ht="24.75" customHeight="1" x14ac:dyDescent="0.25">
      <c r="A22" s="79" t="s">
        <v>286</v>
      </c>
      <c r="B22" s="95" t="s">
        <v>287</v>
      </c>
      <c r="C22" s="96" t="s">
        <v>20</v>
      </c>
      <c r="D22" s="97">
        <f t="shared" si="0"/>
        <v>-524061944</v>
      </c>
      <c r="E22" s="97">
        <f>E23</f>
        <v>-450264044</v>
      </c>
      <c r="F22" s="97">
        <f>F23</f>
        <v>-73797900</v>
      </c>
      <c r="G22" s="104">
        <f t="shared" si="1"/>
        <v>-523041971.94</v>
      </c>
      <c r="H22" s="104">
        <f>H23</f>
        <v>-447085059</v>
      </c>
      <c r="I22" s="106">
        <f>I23</f>
        <v>-75956912.939999998</v>
      </c>
      <c r="J22" s="71"/>
    </row>
    <row r="23" spans="1:10" ht="15" customHeight="1" x14ac:dyDescent="0.25">
      <c r="A23" s="81" t="s">
        <v>288</v>
      </c>
      <c r="B23" s="100" t="s">
        <v>287</v>
      </c>
      <c r="C23" s="101" t="s">
        <v>289</v>
      </c>
      <c r="D23" s="97">
        <f t="shared" si="0"/>
        <v>-524061944</v>
      </c>
      <c r="E23" s="97">
        <f>E24</f>
        <v>-450264044</v>
      </c>
      <c r="F23" s="97">
        <f>F24</f>
        <v>-73797900</v>
      </c>
      <c r="G23" s="104">
        <f t="shared" si="1"/>
        <v>-523041971.94</v>
      </c>
      <c r="H23" s="104">
        <f>H24</f>
        <v>-447085059</v>
      </c>
      <c r="I23" s="106">
        <f>I24</f>
        <v>-75956912.939999998</v>
      </c>
      <c r="J23" s="71"/>
    </row>
    <row r="24" spans="1:10" ht="34.5" customHeight="1" x14ac:dyDescent="0.25">
      <c r="A24" s="81" t="s">
        <v>290</v>
      </c>
      <c r="B24" s="100" t="s">
        <v>287</v>
      </c>
      <c r="C24" s="101" t="s">
        <v>291</v>
      </c>
      <c r="D24" s="97">
        <f t="shared" si="0"/>
        <v>-524061944</v>
      </c>
      <c r="E24" s="97">
        <f>E25+E26</f>
        <v>-450264044</v>
      </c>
      <c r="F24" s="97">
        <f>F25+F26</f>
        <v>-73797900</v>
      </c>
      <c r="G24" s="104">
        <f t="shared" si="1"/>
        <v>-523041971.94</v>
      </c>
      <c r="H24" s="104">
        <f>H25+H26</f>
        <v>-447085059</v>
      </c>
      <c r="I24" s="105">
        <f>I25+I26</f>
        <v>-75956912.939999998</v>
      </c>
      <c r="J24" s="71"/>
    </row>
    <row r="25" spans="1:10" ht="30.75" customHeight="1" x14ac:dyDescent="0.25">
      <c r="A25" s="81" t="s">
        <v>292</v>
      </c>
      <c r="B25" s="100" t="s">
        <v>287</v>
      </c>
      <c r="C25" s="101" t="s">
        <v>293</v>
      </c>
      <c r="D25" s="97">
        <f t="shared" si="0"/>
        <v>-450264044</v>
      </c>
      <c r="E25" s="97">
        <f>-(Доходы!E9+Источники!E9)</f>
        <v>-450264044</v>
      </c>
      <c r="F25" s="97"/>
      <c r="G25" s="104">
        <f t="shared" si="1"/>
        <v>-447085059</v>
      </c>
      <c r="H25" s="97">
        <f>-(Доходы!H9+Источники!H9)</f>
        <v>-447085059</v>
      </c>
      <c r="I25" s="105"/>
      <c r="J25" s="71"/>
    </row>
    <row r="26" spans="1:10" ht="30.75" customHeight="1" x14ac:dyDescent="0.25">
      <c r="A26" s="81" t="s">
        <v>294</v>
      </c>
      <c r="B26" s="100" t="s">
        <v>287</v>
      </c>
      <c r="C26" s="101" t="s">
        <v>295</v>
      </c>
      <c r="D26" s="97">
        <f t="shared" si="0"/>
        <v>-73797900</v>
      </c>
      <c r="E26" s="97"/>
      <c r="F26" s="97">
        <f>-(Доходы!F9)</f>
        <v>-73797900</v>
      </c>
      <c r="G26" s="104">
        <f t="shared" si="1"/>
        <v>-75956912.939999998</v>
      </c>
      <c r="H26" s="97"/>
      <c r="I26" s="106">
        <f>-(Доходы!I9)</f>
        <v>-75956912.939999998</v>
      </c>
      <c r="J26" s="71"/>
    </row>
    <row r="27" spans="1:10" ht="24.75" customHeight="1" x14ac:dyDescent="0.25">
      <c r="A27" s="79" t="s">
        <v>296</v>
      </c>
      <c r="B27" s="95" t="s">
        <v>297</v>
      </c>
      <c r="C27" s="96" t="s">
        <v>20</v>
      </c>
      <c r="D27" s="97">
        <f t="shared" si="0"/>
        <v>554219410.66000009</v>
      </c>
      <c r="E27" s="97">
        <f>E28</f>
        <v>474593910.59000003</v>
      </c>
      <c r="F27" s="97">
        <f>F28</f>
        <v>79625500.069999993</v>
      </c>
      <c r="G27" s="104">
        <f t="shared" si="1"/>
        <v>535619091.19</v>
      </c>
      <c r="H27" s="104">
        <f>H28</f>
        <v>461972353.70999998</v>
      </c>
      <c r="I27" s="106">
        <f>I28</f>
        <v>73646737.480000004</v>
      </c>
      <c r="J27" s="71"/>
    </row>
    <row r="28" spans="1:10" ht="35.25" customHeight="1" x14ac:dyDescent="0.25">
      <c r="A28" s="81" t="s">
        <v>298</v>
      </c>
      <c r="B28" s="100" t="s">
        <v>297</v>
      </c>
      <c r="C28" s="101" t="s">
        <v>299</v>
      </c>
      <c r="D28" s="97">
        <f t="shared" si="0"/>
        <v>554219410.66000009</v>
      </c>
      <c r="E28" s="97">
        <f>E29</f>
        <v>474593910.59000003</v>
      </c>
      <c r="F28" s="97">
        <f>F29</f>
        <v>79625500.069999993</v>
      </c>
      <c r="G28" s="104">
        <f t="shared" si="1"/>
        <v>535619091.19</v>
      </c>
      <c r="H28" s="104">
        <f>H29</f>
        <v>461972353.70999998</v>
      </c>
      <c r="I28" s="106">
        <f>I29</f>
        <v>73646737.480000004</v>
      </c>
      <c r="J28" s="71"/>
    </row>
    <row r="29" spans="1:10" ht="36.75" customHeight="1" x14ac:dyDescent="0.25">
      <c r="A29" s="81" t="s">
        <v>300</v>
      </c>
      <c r="B29" s="100" t="s">
        <v>297</v>
      </c>
      <c r="C29" s="101" t="s">
        <v>301</v>
      </c>
      <c r="D29" s="97">
        <f t="shared" si="0"/>
        <v>554219410.66000009</v>
      </c>
      <c r="E29" s="97">
        <f>E30+E31</f>
        <v>474593910.59000003</v>
      </c>
      <c r="F29" s="97">
        <f>F30+F31</f>
        <v>79625500.069999993</v>
      </c>
      <c r="G29" s="104">
        <f t="shared" si="1"/>
        <v>535619091.19</v>
      </c>
      <c r="H29" s="104">
        <f>H30+H31</f>
        <v>461972353.70999998</v>
      </c>
      <c r="I29" s="106">
        <f>I30+I31</f>
        <v>73646737.480000004</v>
      </c>
      <c r="J29" s="71"/>
    </row>
    <row r="30" spans="1:10" ht="31.5" customHeight="1" x14ac:dyDescent="0.25">
      <c r="A30" s="81" t="s">
        <v>302</v>
      </c>
      <c r="B30" s="100" t="s">
        <v>297</v>
      </c>
      <c r="C30" s="101" t="s">
        <v>303</v>
      </c>
      <c r="D30" s="97">
        <f t="shared" si="0"/>
        <v>474593910.59000003</v>
      </c>
      <c r="E30" s="97">
        <f>Расходы!E7</f>
        <v>474593910.59000003</v>
      </c>
      <c r="F30" s="97"/>
      <c r="G30" s="104">
        <f t="shared" si="1"/>
        <v>461972353.70999998</v>
      </c>
      <c r="H30" s="104">
        <f>Расходы!H7</f>
        <v>461972353.70999998</v>
      </c>
      <c r="I30" s="105"/>
      <c r="J30" s="71"/>
    </row>
    <row r="31" spans="1:10" ht="31.5" customHeight="1" thickBot="1" x14ac:dyDescent="0.3">
      <c r="A31" s="81" t="s">
        <v>304</v>
      </c>
      <c r="B31" s="109" t="s">
        <v>297</v>
      </c>
      <c r="C31" s="110" t="s">
        <v>305</v>
      </c>
      <c r="D31" s="111">
        <f t="shared" si="0"/>
        <v>79625500.069999993</v>
      </c>
      <c r="E31" s="111"/>
      <c r="F31" s="111">
        <f>Расходы!F7</f>
        <v>79625500.069999993</v>
      </c>
      <c r="G31" s="112">
        <f t="shared" si="1"/>
        <v>73646737.480000004</v>
      </c>
      <c r="H31" s="112"/>
      <c r="I31" s="113">
        <f>Расходы!I7</f>
        <v>73646737.480000004</v>
      </c>
      <c r="J31" s="71"/>
    </row>
    <row r="32" spans="1:10" hidden="1" x14ac:dyDescent="0.25">
      <c r="A32" s="8"/>
      <c r="B32" s="84"/>
      <c r="C32" s="84"/>
      <c r="D32" s="85"/>
      <c r="E32" s="85"/>
      <c r="F32" s="85"/>
      <c r="G32" s="85"/>
      <c r="H32" s="85"/>
      <c r="I32" s="85"/>
      <c r="J32" s="3" t="s">
        <v>167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2020-05-07T03:45:03Z</cp:lastPrinted>
  <dcterms:created xsi:type="dcterms:W3CDTF">2017-02-16T00:52:44Z</dcterms:created>
  <dcterms:modified xsi:type="dcterms:W3CDTF">2021-02-08T08:06:25Z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